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 tabRatio="500" activeTab="1"/>
  </bookViews>
  <sheets>
    <sheet name="Rekapitulace stavby" sheetId="1" r:id="rId1"/>
    <sheet name="2019LMC002 - Servisní záz..." sheetId="2" r:id="rId2"/>
  </sheets>
  <definedNames>
    <definedName name="_xlnm.Print_Titles" localSheetId="1">'2019LMC002 - Servisní záz...'!$123:$123</definedName>
    <definedName name="_xlnm.Print_Titles" localSheetId="0">'Rekapitulace stavby'!$85:$85</definedName>
    <definedName name="_xlnm.Print_Area" localSheetId="1">'2019LMC002 - Servisní záz...'!$C$4:$Q$70,'2019LMC002 - Servisní záz...'!$C$76:$Q$108,'2019LMC002 - Servisní záz...'!$C$114:$Q$294</definedName>
    <definedName name="_xlnm.Print_Area" localSheetId="0">'Rekapitulace stavby'!$C$4:$AP$70,'Rekapitulace stavby'!$C$76:$AP$92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C294" i="2" l="1"/>
  <c r="BA294" i="2"/>
  <c r="AZ294" i="2"/>
  <c r="AY294" i="2"/>
  <c r="AX294" i="2"/>
  <c r="AA294" i="2"/>
  <c r="Y294" i="2"/>
  <c r="W294" i="2"/>
  <c r="N294" i="2"/>
  <c r="AW294" i="2" s="1"/>
  <c r="BA293" i="2"/>
  <c r="AZ293" i="2"/>
  <c r="AY293" i="2"/>
  <c r="AX293" i="2"/>
  <c r="K293" i="2"/>
  <c r="AA293" i="2" s="1"/>
  <c r="AA292" i="2" s="1"/>
  <c r="BC291" i="2"/>
  <c r="BA291" i="2"/>
  <c r="AZ291" i="2"/>
  <c r="AY291" i="2"/>
  <c r="AX291" i="2"/>
  <c r="AA291" i="2"/>
  <c r="Y291" i="2"/>
  <c r="W291" i="2"/>
  <c r="N291" i="2"/>
  <c r="AW291" i="2" s="1"/>
  <c r="BC290" i="2"/>
  <c r="BA290" i="2"/>
  <c r="AZ290" i="2"/>
  <c r="AY290" i="2"/>
  <c r="AX290" i="2"/>
  <c r="AA290" i="2"/>
  <c r="Y290" i="2"/>
  <c r="W290" i="2"/>
  <c r="N290" i="2"/>
  <c r="AW290" i="2" s="1"/>
  <c r="BC289" i="2"/>
  <c r="BA289" i="2"/>
  <c r="AZ289" i="2"/>
  <c r="AY289" i="2"/>
  <c r="AX289" i="2"/>
  <c r="AA289" i="2"/>
  <c r="Y289" i="2"/>
  <c r="W289" i="2"/>
  <c r="N289" i="2"/>
  <c r="AW289" i="2" s="1"/>
  <c r="BC288" i="2"/>
  <c r="BA288" i="2"/>
  <c r="AZ288" i="2"/>
  <c r="AY288" i="2"/>
  <c r="AX288" i="2"/>
  <c r="AA288" i="2"/>
  <c r="Y288" i="2"/>
  <c r="W288" i="2"/>
  <c r="N288" i="2"/>
  <c r="AW288" i="2" s="1"/>
  <c r="BC287" i="2"/>
  <c r="BA287" i="2"/>
  <c r="AZ287" i="2"/>
  <c r="AY287" i="2"/>
  <c r="AX287" i="2"/>
  <c r="AA287" i="2"/>
  <c r="Y287" i="2"/>
  <c r="W287" i="2"/>
  <c r="N287" i="2"/>
  <c r="AW287" i="2" s="1"/>
  <c r="BC286" i="2"/>
  <c r="BA286" i="2"/>
  <c r="AZ286" i="2"/>
  <c r="AY286" i="2"/>
  <c r="AX286" i="2"/>
  <c r="AA286" i="2"/>
  <c r="Y286" i="2"/>
  <c r="W286" i="2"/>
  <c r="N286" i="2"/>
  <c r="AW286" i="2" s="1"/>
  <c r="BC285" i="2"/>
  <c r="BA285" i="2"/>
  <c r="AZ285" i="2"/>
  <c r="AY285" i="2"/>
  <c r="AX285" i="2"/>
  <c r="AA285" i="2"/>
  <c r="Y285" i="2"/>
  <c r="W285" i="2"/>
  <c r="N285" i="2"/>
  <c r="AW285" i="2" s="1"/>
  <c r="BC284" i="2"/>
  <c r="BA284" i="2"/>
  <c r="AZ284" i="2"/>
  <c r="AY284" i="2"/>
  <c r="AX284" i="2"/>
  <c r="AA284" i="2"/>
  <c r="Y284" i="2"/>
  <c r="W284" i="2"/>
  <c r="N284" i="2"/>
  <c r="AW284" i="2" s="1"/>
  <c r="BC283" i="2"/>
  <c r="BA283" i="2"/>
  <c r="AZ283" i="2"/>
  <c r="AY283" i="2"/>
  <c r="AX283" i="2"/>
  <c r="AA283" i="2"/>
  <c r="Y283" i="2"/>
  <c r="W283" i="2"/>
  <c r="N283" i="2"/>
  <c r="AW283" i="2" s="1"/>
  <c r="BC282" i="2"/>
  <c r="BA282" i="2"/>
  <c r="AZ282" i="2"/>
  <c r="AY282" i="2"/>
  <c r="AX282" i="2"/>
  <c r="AA282" i="2"/>
  <c r="Y282" i="2"/>
  <c r="W282" i="2"/>
  <c r="N282" i="2"/>
  <c r="AW282" i="2" s="1"/>
  <c r="BC281" i="2"/>
  <c r="BA281" i="2"/>
  <c r="AZ281" i="2"/>
  <c r="AY281" i="2"/>
  <c r="AX281" i="2"/>
  <c r="AA281" i="2"/>
  <c r="Y281" i="2"/>
  <c r="W281" i="2"/>
  <c r="N281" i="2"/>
  <c r="AW281" i="2" s="1"/>
  <c r="BC280" i="2"/>
  <c r="BA280" i="2"/>
  <c r="AZ280" i="2"/>
  <c r="AY280" i="2"/>
  <c r="AX280" i="2"/>
  <c r="AA280" i="2"/>
  <c r="Y280" i="2"/>
  <c r="W280" i="2"/>
  <c r="N280" i="2"/>
  <c r="AW280" i="2" s="1"/>
  <c r="BC279" i="2"/>
  <c r="BA279" i="2"/>
  <c r="AZ279" i="2"/>
  <c r="AY279" i="2"/>
  <c r="AX279" i="2"/>
  <c r="AA279" i="2"/>
  <c r="Y279" i="2"/>
  <c r="W279" i="2"/>
  <c r="N279" i="2"/>
  <c r="AW279" i="2" s="1"/>
  <c r="BC278" i="2"/>
  <c r="BA278" i="2"/>
  <c r="AZ278" i="2"/>
  <c r="AY278" i="2"/>
  <c r="AX278" i="2"/>
  <c r="AA278" i="2"/>
  <c r="Y278" i="2"/>
  <c r="W278" i="2"/>
  <c r="N278" i="2"/>
  <c r="AW278" i="2" s="1"/>
  <c r="BC277" i="2"/>
  <c r="BA277" i="2"/>
  <c r="AZ277" i="2"/>
  <c r="AY277" i="2"/>
  <c r="AX277" i="2"/>
  <c r="AA277" i="2"/>
  <c r="Y277" i="2"/>
  <c r="W277" i="2"/>
  <c r="N277" i="2"/>
  <c r="AW277" i="2" s="1"/>
  <c r="BC276" i="2"/>
  <c r="BA276" i="2"/>
  <c r="AZ276" i="2"/>
  <c r="AY276" i="2"/>
  <c r="AX276" i="2"/>
  <c r="AA276" i="2"/>
  <c r="Y276" i="2"/>
  <c r="W276" i="2"/>
  <c r="N276" i="2"/>
  <c r="AW276" i="2" s="1"/>
  <c r="BC275" i="2"/>
  <c r="BA275" i="2"/>
  <c r="AZ275" i="2"/>
  <c r="AY275" i="2"/>
  <c r="AX275" i="2"/>
  <c r="AA275" i="2"/>
  <c r="Y275" i="2"/>
  <c r="W275" i="2"/>
  <c r="N275" i="2"/>
  <c r="AW275" i="2" s="1"/>
  <c r="BC274" i="2"/>
  <c r="BA274" i="2"/>
  <c r="AZ274" i="2"/>
  <c r="AY274" i="2"/>
  <c r="AX274" i="2"/>
  <c r="AA274" i="2"/>
  <c r="Y274" i="2"/>
  <c r="W274" i="2"/>
  <c r="N274" i="2"/>
  <c r="AW274" i="2" s="1"/>
  <c r="BC273" i="2"/>
  <c r="BA273" i="2"/>
  <c r="AZ273" i="2"/>
  <c r="AY273" i="2"/>
  <c r="AX273" i="2"/>
  <c r="AA273" i="2"/>
  <c r="Y273" i="2"/>
  <c r="W273" i="2"/>
  <c r="N273" i="2"/>
  <c r="BC272" i="2"/>
  <c r="BA272" i="2"/>
  <c r="AZ272" i="2"/>
  <c r="AY272" i="2"/>
  <c r="AX272" i="2"/>
  <c r="AA272" i="2"/>
  <c r="Y272" i="2"/>
  <c r="W272" i="2"/>
  <c r="N272" i="2"/>
  <c r="AW272" i="2" s="1"/>
  <c r="BC270" i="2"/>
  <c r="BA270" i="2"/>
  <c r="AZ270" i="2"/>
  <c r="AY270" i="2"/>
  <c r="AX270" i="2"/>
  <c r="AA270" i="2"/>
  <c r="Y270" i="2"/>
  <c r="W270" i="2"/>
  <c r="N270" i="2"/>
  <c r="AW270" i="2" s="1"/>
  <c r="BC269" i="2"/>
  <c r="BA269" i="2"/>
  <c r="AZ269" i="2"/>
  <c r="AY269" i="2"/>
  <c r="AX269" i="2"/>
  <c r="AA269" i="2"/>
  <c r="Y269" i="2"/>
  <c r="W269" i="2"/>
  <c r="N269" i="2"/>
  <c r="AW269" i="2" s="1"/>
  <c r="BC268" i="2"/>
  <c r="BA268" i="2"/>
  <c r="AZ268" i="2"/>
  <c r="AY268" i="2"/>
  <c r="AX268" i="2"/>
  <c r="AA268" i="2"/>
  <c r="Y268" i="2"/>
  <c r="W268" i="2"/>
  <c r="N268" i="2"/>
  <c r="AW268" i="2" s="1"/>
  <c r="BC267" i="2"/>
  <c r="BA267" i="2"/>
  <c r="AZ267" i="2"/>
  <c r="AY267" i="2"/>
  <c r="AX267" i="2"/>
  <c r="AA267" i="2"/>
  <c r="Y267" i="2"/>
  <c r="W267" i="2"/>
  <c r="N267" i="2"/>
  <c r="AW267" i="2" s="1"/>
  <c r="BC266" i="2"/>
  <c r="BA266" i="2"/>
  <c r="AZ266" i="2"/>
  <c r="AY266" i="2"/>
  <c r="AX266" i="2"/>
  <c r="AA266" i="2"/>
  <c r="Y266" i="2"/>
  <c r="W266" i="2"/>
  <c r="N266" i="2"/>
  <c r="AW266" i="2" s="1"/>
  <c r="BC265" i="2"/>
  <c r="BA265" i="2"/>
  <c r="AZ265" i="2"/>
  <c r="AY265" i="2"/>
  <c r="AX265" i="2"/>
  <c r="AA265" i="2"/>
  <c r="Y265" i="2"/>
  <c r="W265" i="2"/>
  <c r="N265" i="2"/>
  <c r="AW265" i="2" s="1"/>
  <c r="BC264" i="2"/>
  <c r="BA264" i="2"/>
  <c r="AZ264" i="2"/>
  <c r="AY264" i="2"/>
  <c r="AX264" i="2"/>
  <c r="AA264" i="2"/>
  <c r="Y264" i="2"/>
  <c r="W264" i="2"/>
  <c r="N264" i="2"/>
  <c r="AW264" i="2" s="1"/>
  <c r="BC263" i="2"/>
  <c r="BA263" i="2"/>
  <c r="AZ263" i="2"/>
  <c r="AY263" i="2"/>
  <c r="AX263" i="2"/>
  <c r="AA263" i="2"/>
  <c r="Y263" i="2"/>
  <c r="W263" i="2"/>
  <c r="N263" i="2"/>
  <c r="AW263" i="2" s="1"/>
  <c r="BC262" i="2"/>
  <c r="BA262" i="2"/>
  <c r="AZ262" i="2"/>
  <c r="AY262" i="2"/>
  <c r="AX262" i="2"/>
  <c r="AA262" i="2"/>
  <c r="Y262" i="2"/>
  <c r="W262" i="2"/>
  <c r="N262" i="2"/>
  <c r="AW262" i="2" s="1"/>
  <c r="BC261" i="2"/>
  <c r="BA261" i="2"/>
  <c r="AZ261" i="2"/>
  <c r="AY261" i="2"/>
  <c r="AX261" i="2"/>
  <c r="AA261" i="2"/>
  <c r="Y261" i="2"/>
  <c r="W261" i="2"/>
  <c r="N261" i="2"/>
  <c r="AW261" i="2" s="1"/>
  <c r="BC260" i="2"/>
  <c r="BA260" i="2"/>
  <c r="AZ260" i="2"/>
  <c r="AY260" i="2"/>
  <c r="AX260" i="2"/>
  <c r="AA260" i="2"/>
  <c r="Y260" i="2"/>
  <c r="W260" i="2"/>
  <c r="N260" i="2"/>
  <c r="AW260" i="2" s="1"/>
  <c r="BC259" i="2"/>
  <c r="BA259" i="2"/>
  <c r="AZ259" i="2"/>
  <c r="AY259" i="2"/>
  <c r="AX259" i="2"/>
  <c r="AA259" i="2"/>
  <c r="Y259" i="2"/>
  <c r="W259" i="2"/>
  <c r="N259" i="2"/>
  <c r="AW259" i="2" s="1"/>
  <c r="BC258" i="2"/>
  <c r="BA258" i="2"/>
  <c r="AZ258" i="2"/>
  <c r="AY258" i="2"/>
  <c r="AX258" i="2"/>
  <c r="AA258" i="2"/>
  <c r="Y258" i="2"/>
  <c r="W258" i="2"/>
  <c r="N258" i="2"/>
  <c r="AW258" i="2" s="1"/>
  <c r="BC257" i="2"/>
  <c r="BA257" i="2"/>
  <c r="AZ257" i="2"/>
  <c r="AY257" i="2"/>
  <c r="AX257" i="2"/>
  <c r="AA257" i="2"/>
  <c r="Y257" i="2"/>
  <c r="W257" i="2"/>
  <c r="N257" i="2"/>
  <c r="AW257" i="2" s="1"/>
  <c r="BC256" i="2"/>
  <c r="BA256" i="2"/>
  <c r="AZ256" i="2"/>
  <c r="AY256" i="2"/>
  <c r="AX256" i="2"/>
  <c r="AA256" i="2"/>
  <c r="Y256" i="2"/>
  <c r="W256" i="2"/>
  <c r="N256" i="2"/>
  <c r="AW256" i="2" s="1"/>
  <c r="BC255" i="2"/>
  <c r="BA255" i="2"/>
  <c r="AZ255" i="2"/>
  <c r="AY255" i="2"/>
  <c r="AX255" i="2"/>
  <c r="AA255" i="2"/>
  <c r="Y255" i="2"/>
  <c r="W255" i="2"/>
  <c r="N255" i="2"/>
  <c r="AW255" i="2" s="1"/>
  <c r="BC254" i="2"/>
  <c r="BA254" i="2"/>
  <c r="AZ254" i="2"/>
  <c r="AY254" i="2"/>
  <c r="AX254" i="2"/>
  <c r="AA254" i="2"/>
  <c r="Y254" i="2"/>
  <c r="W254" i="2"/>
  <c r="N254" i="2"/>
  <c r="AW254" i="2" s="1"/>
  <c r="BC253" i="2"/>
  <c r="BA253" i="2"/>
  <c r="AZ253" i="2"/>
  <c r="AY253" i="2"/>
  <c r="AX253" i="2"/>
  <c r="AA253" i="2"/>
  <c r="Y253" i="2"/>
  <c r="W253" i="2"/>
  <c r="N253" i="2"/>
  <c r="AW253" i="2" s="1"/>
  <c r="BC252" i="2"/>
  <c r="BA252" i="2"/>
  <c r="AZ252" i="2"/>
  <c r="AY252" i="2"/>
  <c r="AX252" i="2"/>
  <c r="AA252" i="2"/>
  <c r="Y252" i="2"/>
  <c r="W252" i="2"/>
  <c r="N252" i="2"/>
  <c r="AW252" i="2" s="1"/>
  <c r="BC251" i="2"/>
  <c r="BA251" i="2"/>
  <c r="AZ251" i="2"/>
  <c r="AY251" i="2"/>
  <c r="AX251" i="2"/>
  <c r="AA251" i="2"/>
  <c r="Y251" i="2"/>
  <c r="W251" i="2"/>
  <c r="N251" i="2"/>
  <c r="AW251" i="2" s="1"/>
  <c r="BC250" i="2"/>
  <c r="BA250" i="2"/>
  <c r="AZ250" i="2"/>
  <c r="AY250" i="2"/>
  <c r="AX250" i="2"/>
  <c r="AA250" i="2"/>
  <c r="Y250" i="2"/>
  <c r="W250" i="2"/>
  <c r="N250" i="2"/>
  <c r="AW250" i="2" s="1"/>
  <c r="BC249" i="2"/>
  <c r="BA249" i="2"/>
  <c r="AZ249" i="2"/>
  <c r="AY249" i="2"/>
  <c r="AX249" i="2"/>
  <c r="AA249" i="2"/>
  <c r="Y249" i="2"/>
  <c r="W249" i="2"/>
  <c r="N249" i="2"/>
  <c r="AW249" i="2" s="1"/>
  <c r="BC248" i="2"/>
  <c r="BA248" i="2"/>
  <c r="AZ248" i="2"/>
  <c r="AY248" i="2"/>
  <c r="AX248" i="2"/>
  <c r="AA248" i="2"/>
  <c r="Y248" i="2"/>
  <c r="W248" i="2"/>
  <c r="N248" i="2"/>
  <c r="AW248" i="2" s="1"/>
  <c r="BC247" i="2"/>
  <c r="BA247" i="2"/>
  <c r="AZ247" i="2"/>
  <c r="AY247" i="2"/>
  <c r="AX247" i="2"/>
  <c r="AA247" i="2"/>
  <c r="Y247" i="2"/>
  <c r="W247" i="2"/>
  <c r="N247" i="2"/>
  <c r="AW247" i="2" s="1"/>
  <c r="BC246" i="2"/>
  <c r="BA246" i="2"/>
  <c r="AZ246" i="2"/>
  <c r="AY246" i="2"/>
  <c r="AX246" i="2"/>
  <c r="AA246" i="2"/>
  <c r="Y246" i="2"/>
  <c r="W246" i="2"/>
  <c r="N246" i="2"/>
  <c r="AW246" i="2" s="1"/>
  <c r="BC245" i="2"/>
  <c r="BA245" i="2"/>
  <c r="AZ245" i="2"/>
  <c r="AY245" i="2"/>
  <c r="AX245" i="2"/>
  <c r="AA245" i="2"/>
  <c r="Y245" i="2"/>
  <c r="W245" i="2"/>
  <c r="N245" i="2"/>
  <c r="AW245" i="2" s="1"/>
  <c r="BC244" i="2"/>
  <c r="BA244" i="2"/>
  <c r="AZ244" i="2"/>
  <c r="AY244" i="2"/>
  <c r="AX244" i="2"/>
  <c r="AA244" i="2"/>
  <c r="Y244" i="2"/>
  <c r="W244" i="2"/>
  <c r="N244" i="2"/>
  <c r="AW244" i="2" s="1"/>
  <c r="BC243" i="2"/>
  <c r="BA243" i="2"/>
  <c r="AZ243" i="2"/>
  <c r="AY243" i="2"/>
  <c r="AX243" i="2"/>
  <c r="AA243" i="2"/>
  <c r="Y243" i="2"/>
  <c r="W243" i="2"/>
  <c r="N243" i="2"/>
  <c r="AW243" i="2" s="1"/>
  <c r="BC242" i="2"/>
  <c r="BA242" i="2"/>
  <c r="AZ242" i="2"/>
  <c r="AY242" i="2"/>
  <c r="AX242" i="2"/>
  <c r="AA242" i="2"/>
  <c r="Y242" i="2"/>
  <c r="W242" i="2"/>
  <c r="N242" i="2"/>
  <c r="AW242" i="2" s="1"/>
  <c r="BC241" i="2"/>
  <c r="BA241" i="2"/>
  <c r="AZ241" i="2"/>
  <c r="AY241" i="2"/>
  <c r="AX241" i="2"/>
  <c r="AA241" i="2"/>
  <c r="Y241" i="2"/>
  <c r="W241" i="2"/>
  <c r="N241" i="2"/>
  <c r="AW241" i="2" s="1"/>
  <c r="BC240" i="2"/>
  <c r="BA240" i="2"/>
  <c r="AZ240" i="2"/>
  <c r="AY240" i="2"/>
  <c r="AX240" i="2"/>
  <c r="AA240" i="2"/>
  <c r="Y240" i="2"/>
  <c r="W240" i="2"/>
  <c r="N240" i="2"/>
  <c r="AW240" i="2" s="1"/>
  <c r="BC239" i="2"/>
  <c r="BA239" i="2"/>
  <c r="AZ239" i="2"/>
  <c r="AY239" i="2"/>
  <c r="AX239" i="2"/>
  <c r="AA239" i="2"/>
  <c r="Y239" i="2"/>
  <c r="W239" i="2"/>
  <c r="N239" i="2"/>
  <c r="AW239" i="2" s="1"/>
  <c r="BC238" i="2"/>
  <c r="BA238" i="2"/>
  <c r="AZ238" i="2"/>
  <c r="AY238" i="2"/>
  <c r="AX238" i="2"/>
  <c r="AA238" i="2"/>
  <c r="Y238" i="2"/>
  <c r="W238" i="2"/>
  <c r="N238" i="2"/>
  <c r="AW238" i="2" s="1"/>
  <c r="BC237" i="2"/>
  <c r="BA237" i="2"/>
  <c r="AZ237" i="2"/>
  <c r="AY237" i="2"/>
  <c r="AX237" i="2"/>
  <c r="AA237" i="2"/>
  <c r="Y237" i="2"/>
  <c r="W237" i="2"/>
  <c r="N237" i="2"/>
  <c r="AW237" i="2" s="1"/>
  <c r="BC236" i="2"/>
  <c r="BA236" i="2"/>
  <c r="AZ236" i="2"/>
  <c r="AY236" i="2"/>
  <c r="AX236" i="2"/>
  <c r="AA236" i="2"/>
  <c r="Y236" i="2"/>
  <c r="W236" i="2"/>
  <c r="N236" i="2"/>
  <c r="AW236" i="2" s="1"/>
  <c r="BC235" i="2"/>
  <c r="BA235" i="2"/>
  <c r="AZ235" i="2"/>
  <c r="AY235" i="2"/>
  <c r="AX235" i="2"/>
  <c r="AA235" i="2"/>
  <c r="Y235" i="2"/>
  <c r="W235" i="2"/>
  <c r="N235" i="2"/>
  <c r="AW235" i="2" s="1"/>
  <c r="BC233" i="2"/>
  <c r="BA233" i="2"/>
  <c r="AZ233" i="2"/>
  <c r="AY233" i="2"/>
  <c r="AX233" i="2"/>
  <c r="AA233" i="2"/>
  <c r="Y233" i="2"/>
  <c r="W233" i="2"/>
  <c r="N233" i="2"/>
  <c r="AW233" i="2" s="1"/>
  <c r="BC232" i="2"/>
  <c r="BA232" i="2"/>
  <c r="AZ232" i="2"/>
  <c r="AY232" i="2"/>
  <c r="AX232" i="2"/>
  <c r="AA232" i="2"/>
  <c r="Y232" i="2"/>
  <c r="W232" i="2"/>
  <c r="N232" i="2"/>
  <c r="AW232" i="2" s="1"/>
  <c r="BC230" i="2"/>
  <c r="BC229" i="2" s="1"/>
  <c r="N229" i="2" s="1"/>
  <c r="N97" i="2" s="1"/>
  <c r="BA230" i="2"/>
  <c r="AZ230" i="2"/>
  <c r="AY230" i="2"/>
  <c r="AX230" i="2"/>
  <c r="AA230" i="2"/>
  <c r="AA229" i="2" s="1"/>
  <c r="Y230" i="2"/>
  <c r="Y229" i="2" s="1"/>
  <c r="W230" i="2"/>
  <c r="W229" i="2" s="1"/>
  <c r="N230" i="2"/>
  <c r="AW230" i="2" s="1"/>
  <c r="BC228" i="2"/>
  <c r="BA228" i="2"/>
  <c r="AZ228" i="2"/>
  <c r="AY228" i="2"/>
  <c r="AX228" i="2"/>
  <c r="AA228" i="2"/>
  <c r="Y228" i="2"/>
  <c r="W228" i="2"/>
  <c r="N228" i="2"/>
  <c r="AW228" i="2" s="1"/>
  <c r="BC227" i="2"/>
  <c r="BA227" i="2"/>
  <c r="AZ227" i="2"/>
  <c r="AY227" i="2"/>
  <c r="AX227" i="2"/>
  <c r="AA227" i="2"/>
  <c r="Y227" i="2"/>
  <c r="W227" i="2"/>
  <c r="N227" i="2"/>
  <c r="AW227" i="2" s="1"/>
  <c r="BC226" i="2"/>
  <c r="BA226" i="2"/>
  <c r="AZ226" i="2"/>
  <c r="AY226" i="2"/>
  <c r="AX226" i="2"/>
  <c r="AA226" i="2"/>
  <c r="Y226" i="2"/>
  <c r="W226" i="2"/>
  <c r="N226" i="2"/>
  <c r="AW226" i="2" s="1"/>
  <c r="BC225" i="2"/>
  <c r="BA225" i="2"/>
  <c r="AZ225" i="2"/>
  <c r="AY225" i="2"/>
  <c r="AX225" i="2"/>
  <c r="AA225" i="2"/>
  <c r="Y225" i="2"/>
  <c r="W225" i="2"/>
  <c r="N225" i="2"/>
  <c r="AW225" i="2" s="1"/>
  <c r="BC224" i="2"/>
  <c r="BA224" i="2"/>
  <c r="AZ224" i="2"/>
  <c r="AY224" i="2"/>
  <c r="AX224" i="2"/>
  <c r="AA224" i="2"/>
  <c r="Y224" i="2"/>
  <c r="W224" i="2"/>
  <c r="N224" i="2"/>
  <c r="AW224" i="2" s="1"/>
  <c r="BC223" i="2"/>
  <c r="BA223" i="2"/>
  <c r="AZ223" i="2"/>
  <c r="AY223" i="2"/>
  <c r="AX223" i="2"/>
  <c r="AA223" i="2"/>
  <c r="Y223" i="2"/>
  <c r="W223" i="2"/>
  <c r="N223" i="2"/>
  <c r="AW223" i="2" s="1"/>
  <c r="BC222" i="2"/>
  <c r="BA222" i="2"/>
  <c r="AZ222" i="2"/>
  <c r="AY222" i="2"/>
  <c r="AX222" i="2"/>
  <c r="AA222" i="2"/>
  <c r="Y222" i="2"/>
  <c r="W222" i="2"/>
  <c r="N222" i="2"/>
  <c r="AW222" i="2" s="1"/>
  <c r="BC221" i="2"/>
  <c r="BA221" i="2"/>
  <c r="AZ221" i="2"/>
  <c r="AY221" i="2"/>
  <c r="AX221" i="2"/>
  <c r="AA221" i="2"/>
  <c r="Y221" i="2"/>
  <c r="W221" i="2"/>
  <c r="N221" i="2"/>
  <c r="AW221" i="2" s="1"/>
  <c r="BC220" i="2"/>
  <c r="BA220" i="2"/>
  <c r="AZ220" i="2"/>
  <c r="AY220" i="2"/>
  <c r="AX220" i="2"/>
  <c r="AA220" i="2"/>
  <c r="Y220" i="2"/>
  <c r="W220" i="2"/>
  <c r="N220" i="2"/>
  <c r="AW220" i="2" s="1"/>
  <c r="BC219" i="2"/>
  <c r="BA219" i="2"/>
  <c r="AZ219" i="2"/>
  <c r="AY219" i="2"/>
  <c r="AX219" i="2"/>
  <c r="AA219" i="2"/>
  <c r="Y219" i="2"/>
  <c r="W219" i="2"/>
  <c r="N219" i="2"/>
  <c r="BC217" i="2"/>
  <c r="BA217" i="2"/>
  <c r="AZ217" i="2"/>
  <c r="AY217" i="2"/>
  <c r="AX217" i="2"/>
  <c r="AA217" i="2"/>
  <c r="Y217" i="2"/>
  <c r="W217" i="2"/>
  <c r="N217" i="2"/>
  <c r="AW217" i="2" s="1"/>
  <c r="BC216" i="2"/>
  <c r="BA216" i="2"/>
  <c r="AZ216" i="2"/>
  <c r="AY216" i="2"/>
  <c r="AX216" i="2"/>
  <c r="AA216" i="2"/>
  <c r="Y216" i="2"/>
  <c r="W216" i="2"/>
  <c r="N216" i="2"/>
  <c r="AW216" i="2" s="1"/>
  <c r="BC215" i="2"/>
  <c r="BA215" i="2"/>
  <c r="AZ215" i="2"/>
  <c r="AY215" i="2"/>
  <c r="AX215" i="2"/>
  <c r="AA215" i="2"/>
  <c r="Y215" i="2"/>
  <c r="W215" i="2"/>
  <c r="N215" i="2"/>
  <c r="AW215" i="2" s="1"/>
  <c r="BC214" i="2"/>
  <c r="BA214" i="2"/>
  <c r="AZ214" i="2"/>
  <c r="AY214" i="2"/>
  <c r="AX214" i="2"/>
  <c r="AA214" i="2"/>
  <c r="Y214" i="2"/>
  <c r="W214" i="2"/>
  <c r="N214" i="2"/>
  <c r="AW214" i="2" s="1"/>
  <c r="BC212" i="2"/>
  <c r="BA212" i="2"/>
  <c r="AZ212" i="2"/>
  <c r="AY212" i="2"/>
  <c r="AX212" i="2"/>
  <c r="AA212" i="2"/>
  <c r="Y212" i="2"/>
  <c r="W212" i="2"/>
  <c r="N212" i="2"/>
  <c r="AW212" i="2" s="1"/>
  <c r="BC211" i="2"/>
  <c r="BA211" i="2"/>
  <c r="AZ211" i="2"/>
  <c r="AY211" i="2"/>
  <c r="AX211" i="2"/>
  <c r="AA211" i="2"/>
  <c r="Y211" i="2"/>
  <c r="W211" i="2"/>
  <c r="N211" i="2"/>
  <c r="AW211" i="2" s="1"/>
  <c r="BC210" i="2"/>
  <c r="BA210" i="2"/>
  <c r="AZ210" i="2"/>
  <c r="AY210" i="2"/>
  <c r="AX210" i="2"/>
  <c r="AA210" i="2"/>
  <c r="Y210" i="2"/>
  <c r="W210" i="2"/>
  <c r="N210" i="2"/>
  <c r="AW210" i="2" s="1"/>
  <c r="BC209" i="2"/>
  <c r="BA209" i="2"/>
  <c r="AZ209" i="2"/>
  <c r="AY209" i="2"/>
  <c r="AX209" i="2"/>
  <c r="AA209" i="2"/>
  <c r="Y209" i="2"/>
  <c r="W209" i="2"/>
  <c r="N209" i="2"/>
  <c r="AW209" i="2" s="1"/>
  <c r="BC208" i="2"/>
  <c r="BA208" i="2"/>
  <c r="AZ208" i="2"/>
  <c r="AY208" i="2"/>
  <c r="AX208" i="2"/>
  <c r="AA208" i="2"/>
  <c r="Y208" i="2"/>
  <c r="W208" i="2"/>
  <c r="N208" i="2"/>
  <c r="AW208" i="2" s="1"/>
  <c r="BC207" i="2"/>
  <c r="BA207" i="2"/>
  <c r="AZ207" i="2"/>
  <c r="AY207" i="2"/>
  <c r="AX207" i="2"/>
  <c r="AA207" i="2"/>
  <c r="Y207" i="2"/>
  <c r="W207" i="2"/>
  <c r="N207" i="2"/>
  <c r="AW207" i="2" s="1"/>
  <c r="BC206" i="2"/>
  <c r="BA206" i="2"/>
  <c r="AZ206" i="2"/>
  <c r="AY206" i="2"/>
  <c r="AX206" i="2"/>
  <c r="AA206" i="2"/>
  <c r="Y206" i="2"/>
  <c r="W206" i="2"/>
  <c r="N206" i="2"/>
  <c r="AW206" i="2" s="1"/>
  <c r="BC205" i="2"/>
  <c r="BA205" i="2"/>
  <c r="AZ205" i="2"/>
  <c r="AY205" i="2"/>
  <c r="AX205" i="2"/>
  <c r="AA205" i="2"/>
  <c r="Y205" i="2"/>
  <c r="W205" i="2"/>
  <c r="N205" i="2"/>
  <c r="AW205" i="2" s="1"/>
  <c r="BC204" i="2"/>
  <c r="BA204" i="2"/>
  <c r="AZ204" i="2"/>
  <c r="AY204" i="2"/>
  <c r="AX204" i="2"/>
  <c r="AA204" i="2"/>
  <c r="Y204" i="2"/>
  <c r="W204" i="2"/>
  <c r="N204" i="2"/>
  <c r="AW204" i="2" s="1"/>
  <c r="BC203" i="2"/>
  <c r="BA203" i="2"/>
  <c r="AZ203" i="2"/>
  <c r="AY203" i="2"/>
  <c r="AX203" i="2"/>
  <c r="AA203" i="2"/>
  <c r="Y203" i="2"/>
  <c r="W203" i="2"/>
  <c r="N203" i="2"/>
  <c r="AW203" i="2" s="1"/>
  <c r="BC202" i="2"/>
  <c r="BA202" i="2"/>
  <c r="AZ202" i="2"/>
  <c r="AY202" i="2"/>
  <c r="AX202" i="2"/>
  <c r="AA202" i="2"/>
  <c r="Y202" i="2"/>
  <c r="W202" i="2"/>
  <c r="N202" i="2"/>
  <c r="AW202" i="2" s="1"/>
  <c r="BC201" i="2"/>
  <c r="BA201" i="2"/>
  <c r="AZ201" i="2"/>
  <c r="AY201" i="2"/>
  <c r="AX201" i="2"/>
  <c r="AA201" i="2"/>
  <c r="Y201" i="2"/>
  <c r="W201" i="2"/>
  <c r="N201" i="2"/>
  <c r="AW201" i="2" s="1"/>
  <c r="BC200" i="2"/>
  <c r="BA200" i="2"/>
  <c r="AZ200" i="2"/>
  <c r="AY200" i="2"/>
  <c r="AX200" i="2"/>
  <c r="AA200" i="2"/>
  <c r="Y200" i="2"/>
  <c r="W200" i="2"/>
  <c r="N200" i="2"/>
  <c r="AW200" i="2" s="1"/>
  <c r="BC199" i="2"/>
  <c r="BA199" i="2"/>
  <c r="AZ199" i="2"/>
  <c r="AY199" i="2"/>
  <c r="AX199" i="2"/>
  <c r="AA199" i="2"/>
  <c r="Y199" i="2"/>
  <c r="W199" i="2"/>
  <c r="N199" i="2"/>
  <c r="AW199" i="2" s="1"/>
  <c r="BC198" i="2"/>
  <c r="BA198" i="2"/>
  <c r="AZ198" i="2"/>
  <c r="AY198" i="2"/>
  <c r="AX198" i="2"/>
  <c r="AA198" i="2"/>
  <c r="Y198" i="2"/>
  <c r="W198" i="2"/>
  <c r="N198" i="2"/>
  <c r="AW198" i="2" s="1"/>
  <c r="BC197" i="2"/>
  <c r="BA197" i="2"/>
  <c r="AZ197" i="2"/>
  <c r="AY197" i="2"/>
  <c r="AX197" i="2"/>
  <c r="AA197" i="2"/>
  <c r="Y197" i="2"/>
  <c r="W197" i="2"/>
  <c r="N197" i="2"/>
  <c r="AW197" i="2" s="1"/>
  <c r="BC196" i="2"/>
  <c r="BA196" i="2"/>
  <c r="AZ196" i="2"/>
  <c r="AY196" i="2"/>
  <c r="AX196" i="2"/>
  <c r="AA196" i="2"/>
  <c r="Y196" i="2"/>
  <c r="W196" i="2"/>
  <c r="N196" i="2"/>
  <c r="AW196" i="2" s="1"/>
  <c r="BC195" i="2"/>
  <c r="BA195" i="2"/>
  <c r="AZ195" i="2"/>
  <c r="AY195" i="2"/>
  <c r="AX195" i="2"/>
  <c r="AA195" i="2"/>
  <c r="Y195" i="2"/>
  <c r="W195" i="2"/>
  <c r="N195" i="2"/>
  <c r="AW195" i="2" s="1"/>
  <c r="BC194" i="2"/>
  <c r="BA194" i="2"/>
  <c r="AZ194" i="2"/>
  <c r="AY194" i="2"/>
  <c r="AX194" i="2"/>
  <c r="AA194" i="2"/>
  <c r="Y194" i="2"/>
  <c r="W194" i="2"/>
  <c r="N194" i="2"/>
  <c r="AW194" i="2" s="1"/>
  <c r="BC193" i="2"/>
  <c r="BA193" i="2"/>
  <c r="AZ193" i="2"/>
  <c r="AY193" i="2"/>
  <c r="AX193" i="2"/>
  <c r="AW193" i="2"/>
  <c r="AA193" i="2"/>
  <c r="Y193" i="2"/>
  <c r="W193" i="2"/>
  <c r="BC192" i="2"/>
  <c r="BA192" i="2"/>
  <c r="AZ192" i="2"/>
  <c r="AY192" i="2"/>
  <c r="AX192" i="2"/>
  <c r="AA192" i="2"/>
  <c r="Y192" i="2"/>
  <c r="W192" i="2"/>
  <c r="N192" i="2"/>
  <c r="AW192" i="2" s="1"/>
  <c r="BC191" i="2"/>
  <c r="BA191" i="2"/>
  <c r="AZ191" i="2"/>
  <c r="AY191" i="2"/>
  <c r="AX191" i="2"/>
  <c r="AA191" i="2"/>
  <c r="Y191" i="2"/>
  <c r="W191" i="2"/>
  <c r="N191" i="2"/>
  <c r="AW191" i="2" s="1"/>
  <c r="BC190" i="2"/>
  <c r="BA190" i="2"/>
  <c r="AZ190" i="2"/>
  <c r="AY190" i="2"/>
  <c r="AX190" i="2"/>
  <c r="AW190" i="2"/>
  <c r="AA190" i="2"/>
  <c r="Y190" i="2"/>
  <c r="W190" i="2"/>
  <c r="BC189" i="2"/>
  <c r="BA189" i="2"/>
  <c r="AZ189" i="2"/>
  <c r="AY189" i="2"/>
  <c r="AX189" i="2"/>
  <c r="AW189" i="2"/>
  <c r="AA189" i="2"/>
  <c r="Y189" i="2"/>
  <c r="W189" i="2"/>
  <c r="BC188" i="2"/>
  <c r="BA188" i="2"/>
  <c r="AZ188" i="2"/>
  <c r="AY188" i="2"/>
  <c r="AX188" i="2"/>
  <c r="AA188" i="2"/>
  <c r="Y188" i="2"/>
  <c r="W188" i="2"/>
  <c r="N188" i="2"/>
  <c r="AW188" i="2" s="1"/>
  <c r="BC187" i="2"/>
  <c r="BA187" i="2"/>
  <c r="AZ187" i="2"/>
  <c r="AY187" i="2"/>
  <c r="AX187" i="2"/>
  <c r="AA187" i="2"/>
  <c r="Y187" i="2"/>
  <c r="W187" i="2"/>
  <c r="N187" i="2"/>
  <c r="AW187" i="2" s="1"/>
  <c r="BC186" i="2"/>
  <c r="BA186" i="2"/>
  <c r="AZ186" i="2"/>
  <c r="AY186" i="2"/>
  <c r="AX186" i="2"/>
  <c r="AA186" i="2"/>
  <c r="Y186" i="2"/>
  <c r="W186" i="2"/>
  <c r="N186" i="2"/>
  <c r="AW186" i="2" s="1"/>
  <c r="BC185" i="2"/>
  <c r="BA185" i="2"/>
  <c r="AZ185" i="2"/>
  <c r="AY185" i="2"/>
  <c r="AX185" i="2"/>
  <c r="AA185" i="2"/>
  <c r="Y185" i="2"/>
  <c r="W185" i="2"/>
  <c r="N185" i="2"/>
  <c r="AW185" i="2" s="1"/>
  <c r="BC182" i="2"/>
  <c r="BA182" i="2"/>
  <c r="AZ182" i="2"/>
  <c r="AY182" i="2"/>
  <c r="AX182" i="2"/>
  <c r="AA182" i="2"/>
  <c r="Y182" i="2"/>
  <c r="W182" i="2"/>
  <c r="N182" i="2"/>
  <c r="AW182" i="2" s="1"/>
  <c r="BC181" i="2"/>
  <c r="BA181" i="2"/>
  <c r="AZ181" i="2"/>
  <c r="AY181" i="2"/>
  <c r="AX181" i="2"/>
  <c r="AA181" i="2"/>
  <c r="Y181" i="2"/>
  <c r="W181" i="2"/>
  <c r="N181" i="2"/>
  <c r="AW181" i="2" s="1"/>
  <c r="BC180" i="2"/>
  <c r="BA180" i="2"/>
  <c r="AZ180" i="2"/>
  <c r="AY180" i="2"/>
  <c r="AX180" i="2"/>
  <c r="AA180" i="2"/>
  <c r="Y180" i="2"/>
  <c r="W180" i="2"/>
  <c r="N180" i="2"/>
  <c r="AW180" i="2" s="1"/>
  <c r="BC179" i="2"/>
  <c r="BA179" i="2"/>
  <c r="AZ179" i="2"/>
  <c r="AY179" i="2"/>
  <c r="AX179" i="2"/>
  <c r="AA179" i="2"/>
  <c r="Y179" i="2"/>
  <c r="W179" i="2"/>
  <c r="N179" i="2"/>
  <c r="AW179" i="2" s="1"/>
  <c r="BC178" i="2"/>
  <c r="BA178" i="2"/>
  <c r="AZ178" i="2"/>
  <c r="AY178" i="2"/>
  <c r="AX178" i="2"/>
  <c r="AA178" i="2"/>
  <c r="Y178" i="2"/>
  <c r="W178" i="2"/>
  <c r="N178" i="2"/>
  <c r="AW178" i="2" s="1"/>
  <c r="BC177" i="2"/>
  <c r="BA177" i="2"/>
  <c r="AZ177" i="2"/>
  <c r="AY177" i="2"/>
  <c r="AX177" i="2"/>
  <c r="AA177" i="2"/>
  <c r="Y177" i="2"/>
  <c r="W177" i="2"/>
  <c r="N177" i="2"/>
  <c r="AW177" i="2" s="1"/>
  <c r="BC176" i="2"/>
  <c r="BA176" i="2"/>
  <c r="AZ176" i="2"/>
  <c r="AY176" i="2"/>
  <c r="AX176" i="2"/>
  <c r="AA176" i="2"/>
  <c r="Y176" i="2"/>
  <c r="W176" i="2"/>
  <c r="N176" i="2"/>
  <c r="AW176" i="2" s="1"/>
  <c r="BC175" i="2"/>
  <c r="BA175" i="2"/>
  <c r="AZ175" i="2"/>
  <c r="AY175" i="2"/>
  <c r="AX175" i="2"/>
  <c r="AA175" i="2"/>
  <c r="Y175" i="2"/>
  <c r="W175" i="2"/>
  <c r="N175" i="2"/>
  <c r="AW175" i="2" s="1"/>
  <c r="BC174" i="2"/>
  <c r="BA174" i="2"/>
  <c r="AZ174" i="2"/>
  <c r="AY174" i="2"/>
  <c r="AX174" i="2"/>
  <c r="AA174" i="2"/>
  <c r="Y174" i="2"/>
  <c r="W174" i="2"/>
  <c r="N174" i="2"/>
  <c r="AW174" i="2" s="1"/>
  <c r="BC173" i="2"/>
  <c r="BA173" i="2"/>
  <c r="AZ173" i="2"/>
  <c r="AY173" i="2"/>
  <c r="AX173" i="2"/>
  <c r="AA173" i="2"/>
  <c r="Y173" i="2"/>
  <c r="W173" i="2"/>
  <c r="N173" i="2"/>
  <c r="AW173" i="2" s="1"/>
  <c r="BC172" i="2"/>
  <c r="BA172" i="2"/>
  <c r="AZ172" i="2"/>
  <c r="AY172" i="2"/>
  <c r="AX172" i="2"/>
  <c r="AA172" i="2"/>
  <c r="Y172" i="2"/>
  <c r="W172" i="2"/>
  <c r="N172" i="2"/>
  <c r="AW172" i="2" s="1"/>
  <c r="BC171" i="2"/>
  <c r="BA171" i="2"/>
  <c r="AZ171" i="2"/>
  <c r="AY171" i="2"/>
  <c r="AX171" i="2"/>
  <c r="AA171" i="2"/>
  <c r="Y171" i="2"/>
  <c r="W171" i="2"/>
  <c r="N171" i="2"/>
  <c r="AW171" i="2" s="1"/>
  <c r="BC170" i="2"/>
  <c r="BA170" i="2"/>
  <c r="AZ170" i="2"/>
  <c r="AY170" i="2"/>
  <c r="AX170" i="2"/>
  <c r="AA170" i="2"/>
  <c r="Y170" i="2"/>
  <c r="W170" i="2"/>
  <c r="N170" i="2"/>
  <c r="AW170" i="2" s="1"/>
  <c r="BC169" i="2"/>
  <c r="BA169" i="2"/>
  <c r="AZ169" i="2"/>
  <c r="AY169" i="2"/>
  <c r="AX169" i="2"/>
  <c r="AA169" i="2"/>
  <c r="Y169" i="2"/>
  <c r="W169" i="2"/>
  <c r="N169" i="2"/>
  <c r="AW169" i="2" s="1"/>
  <c r="BC168" i="2"/>
  <c r="BA168" i="2"/>
  <c r="AZ168" i="2"/>
  <c r="AY168" i="2"/>
  <c r="AX168" i="2"/>
  <c r="AA168" i="2"/>
  <c r="Y168" i="2"/>
  <c r="W168" i="2"/>
  <c r="N168" i="2"/>
  <c r="AW168" i="2" s="1"/>
  <c r="BC167" i="2"/>
  <c r="BA167" i="2"/>
  <c r="AZ167" i="2"/>
  <c r="AY167" i="2"/>
  <c r="AX167" i="2"/>
  <c r="AA167" i="2"/>
  <c r="Y167" i="2"/>
  <c r="W167" i="2"/>
  <c r="N167" i="2"/>
  <c r="AW167" i="2" s="1"/>
  <c r="BC166" i="2"/>
  <c r="BA166" i="2"/>
  <c r="AZ166" i="2"/>
  <c r="AY166" i="2"/>
  <c r="AX166" i="2"/>
  <c r="AA166" i="2"/>
  <c r="Y166" i="2"/>
  <c r="W166" i="2"/>
  <c r="N166" i="2"/>
  <c r="AW166" i="2" s="1"/>
  <c r="BC165" i="2"/>
  <c r="BA165" i="2"/>
  <c r="AZ165" i="2"/>
  <c r="AY165" i="2"/>
  <c r="AX165" i="2"/>
  <c r="AA165" i="2"/>
  <c r="Y165" i="2"/>
  <c r="W165" i="2"/>
  <c r="N165" i="2"/>
  <c r="AW165" i="2" s="1"/>
  <c r="BC164" i="2"/>
  <c r="BA164" i="2"/>
  <c r="AZ164" i="2"/>
  <c r="AY164" i="2"/>
  <c r="AX164" i="2"/>
  <c r="AA164" i="2"/>
  <c r="Y164" i="2"/>
  <c r="W164" i="2"/>
  <c r="N164" i="2"/>
  <c r="AW164" i="2" s="1"/>
  <c r="BC163" i="2"/>
  <c r="BA163" i="2"/>
  <c r="AZ163" i="2"/>
  <c r="AY163" i="2"/>
  <c r="AX163" i="2"/>
  <c r="AA163" i="2"/>
  <c r="Y163" i="2"/>
  <c r="W163" i="2"/>
  <c r="N163" i="2"/>
  <c r="AW163" i="2" s="1"/>
  <c r="BC162" i="2"/>
  <c r="BA162" i="2"/>
  <c r="AZ162" i="2"/>
  <c r="AY162" i="2"/>
  <c r="AX162" i="2"/>
  <c r="AA162" i="2"/>
  <c r="Y162" i="2"/>
  <c r="W162" i="2"/>
  <c r="N162" i="2"/>
  <c r="AW162" i="2" s="1"/>
  <c r="BC161" i="2"/>
  <c r="BA161" i="2"/>
  <c r="AZ161" i="2"/>
  <c r="AY161" i="2"/>
  <c r="AX161" i="2"/>
  <c r="AA161" i="2"/>
  <c r="Y161" i="2"/>
  <c r="W161" i="2"/>
  <c r="N161" i="2"/>
  <c r="AW161" i="2" s="1"/>
  <c r="BC160" i="2"/>
  <c r="BA160" i="2"/>
  <c r="AZ160" i="2"/>
  <c r="AY160" i="2"/>
  <c r="AX160" i="2"/>
  <c r="AA160" i="2"/>
  <c r="Y160" i="2"/>
  <c r="W160" i="2"/>
  <c r="N160" i="2"/>
  <c r="AW160" i="2" s="1"/>
  <c r="BC159" i="2"/>
  <c r="BA159" i="2"/>
  <c r="AZ159" i="2"/>
  <c r="AY159" i="2"/>
  <c r="AX159" i="2"/>
  <c r="AA159" i="2"/>
  <c r="Y159" i="2"/>
  <c r="W159" i="2"/>
  <c r="N159" i="2"/>
  <c r="AW159" i="2" s="1"/>
  <c r="BC158" i="2"/>
  <c r="BA158" i="2"/>
  <c r="AZ158" i="2"/>
  <c r="AY158" i="2"/>
  <c r="AX158" i="2"/>
  <c r="AA158" i="2"/>
  <c r="Y158" i="2"/>
  <c r="W158" i="2"/>
  <c r="N158" i="2"/>
  <c r="AW158" i="2" s="1"/>
  <c r="BC157" i="2"/>
  <c r="BA157" i="2"/>
  <c r="AZ157" i="2"/>
  <c r="AY157" i="2"/>
  <c r="AX157" i="2"/>
  <c r="AA157" i="2"/>
  <c r="Y157" i="2"/>
  <c r="W157" i="2"/>
  <c r="N157" i="2"/>
  <c r="AW157" i="2" s="1"/>
  <c r="BC156" i="2"/>
  <c r="BA156" i="2"/>
  <c r="AZ156" i="2"/>
  <c r="AY156" i="2"/>
  <c r="AX156" i="2"/>
  <c r="AA156" i="2"/>
  <c r="Y156" i="2"/>
  <c r="W156" i="2"/>
  <c r="N156" i="2"/>
  <c r="AW156" i="2" s="1"/>
  <c r="BC154" i="2"/>
  <c r="BA154" i="2"/>
  <c r="AZ154" i="2"/>
  <c r="AY154" i="2"/>
  <c r="AX154" i="2"/>
  <c r="AA154" i="2"/>
  <c r="Y154" i="2"/>
  <c r="W154" i="2"/>
  <c r="N154" i="2"/>
  <c r="AW154" i="2" s="1"/>
  <c r="BC153" i="2"/>
  <c r="BA153" i="2"/>
  <c r="AZ153" i="2"/>
  <c r="AY153" i="2"/>
  <c r="AX153" i="2"/>
  <c r="AA153" i="2"/>
  <c r="Y153" i="2"/>
  <c r="W153" i="2"/>
  <c r="N153" i="2"/>
  <c r="AW153" i="2" s="1"/>
  <c r="BC152" i="2"/>
  <c r="BA152" i="2"/>
  <c r="AZ152" i="2"/>
  <c r="AY152" i="2"/>
  <c r="AX152" i="2"/>
  <c r="AA152" i="2"/>
  <c r="Y152" i="2"/>
  <c r="W152" i="2"/>
  <c r="N152" i="2"/>
  <c r="AW152" i="2" s="1"/>
  <c r="BC151" i="2"/>
  <c r="BA151" i="2"/>
  <c r="AZ151" i="2"/>
  <c r="AY151" i="2"/>
  <c r="AX151" i="2"/>
  <c r="AA151" i="2"/>
  <c r="Y151" i="2"/>
  <c r="W151" i="2"/>
  <c r="N151" i="2"/>
  <c r="AW151" i="2" s="1"/>
  <c r="BC150" i="2"/>
  <c r="BA150" i="2"/>
  <c r="AZ150" i="2"/>
  <c r="AY150" i="2"/>
  <c r="AX150" i="2"/>
  <c r="AA150" i="2"/>
  <c r="Y150" i="2"/>
  <c r="W150" i="2"/>
  <c r="N150" i="2"/>
  <c r="AW150" i="2" s="1"/>
  <c r="BC149" i="2"/>
  <c r="BA149" i="2"/>
  <c r="AZ149" i="2"/>
  <c r="AY149" i="2"/>
  <c r="AX149" i="2"/>
  <c r="AA149" i="2"/>
  <c r="Y149" i="2"/>
  <c r="W149" i="2"/>
  <c r="N149" i="2"/>
  <c r="AW149" i="2" s="1"/>
  <c r="BC148" i="2"/>
  <c r="BA148" i="2"/>
  <c r="AZ148" i="2"/>
  <c r="AY148" i="2"/>
  <c r="AX148" i="2"/>
  <c r="AA148" i="2"/>
  <c r="Y148" i="2"/>
  <c r="W148" i="2"/>
  <c r="N148" i="2"/>
  <c r="AW148" i="2" s="1"/>
  <c r="BC147" i="2"/>
  <c r="BA147" i="2"/>
  <c r="AZ147" i="2"/>
  <c r="AY147" i="2"/>
  <c r="AX147" i="2"/>
  <c r="AA147" i="2"/>
  <c r="Y147" i="2"/>
  <c r="W147" i="2"/>
  <c r="N147" i="2"/>
  <c r="AW147" i="2" s="1"/>
  <c r="BC146" i="2"/>
  <c r="BA146" i="2"/>
  <c r="AZ146" i="2"/>
  <c r="AY146" i="2"/>
  <c r="AX146" i="2"/>
  <c r="AA146" i="2"/>
  <c r="Y146" i="2"/>
  <c r="W146" i="2"/>
  <c r="N146" i="2"/>
  <c r="AW146" i="2" s="1"/>
  <c r="BC145" i="2"/>
  <c r="BA145" i="2"/>
  <c r="AZ145" i="2"/>
  <c r="AY145" i="2"/>
  <c r="AX145" i="2"/>
  <c r="AA145" i="2"/>
  <c r="Y145" i="2"/>
  <c r="W145" i="2"/>
  <c r="N145" i="2"/>
  <c r="AW145" i="2" s="1"/>
  <c r="BC144" i="2"/>
  <c r="BA144" i="2"/>
  <c r="AZ144" i="2"/>
  <c r="AY144" i="2"/>
  <c r="AX144" i="2"/>
  <c r="AA144" i="2"/>
  <c r="Y144" i="2"/>
  <c r="W144" i="2"/>
  <c r="N144" i="2"/>
  <c r="AW144" i="2" s="1"/>
  <c r="BC143" i="2"/>
  <c r="BA143" i="2"/>
  <c r="AZ143" i="2"/>
  <c r="AY143" i="2"/>
  <c r="AX143" i="2"/>
  <c r="AA143" i="2"/>
  <c r="Y143" i="2"/>
  <c r="W143" i="2"/>
  <c r="N143" i="2"/>
  <c r="BC141" i="2"/>
  <c r="BA141" i="2"/>
  <c r="AZ141" i="2"/>
  <c r="AY141" i="2"/>
  <c r="AX141" i="2"/>
  <c r="AA141" i="2"/>
  <c r="Y141" i="2"/>
  <c r="W141" i="2"/>
  <c r="N141" i="2"/>
  <c r="AW141" i="2" s="1"/>
  <c r="BC140" i="2"/>
  <c r="BA140" i="2"/>
  <c r="AZ140" i="2"/>
  <c r="AY140" i="2"/>
  <c r="AX140" i="2"/>
  <c r="AA140" i="2"/>
  <c r="Y140" i="2"/>
  <c r="W140" i="2"/>
  <c r="N140" i="2"/>
  <c r="AW140" i="2" s="1"/>
  <c r="BC139" i="2"/>
  <c r="BA139" i="2"/>
  <c r="AZ139" i="2"/>
  <c r="AY139" i="2"/>
  <c r="AX139" i="2"/>
  <c r="AA139" i="2"/>
  <c r="Y139" i="2"/>
  <c r="W139" i="2"/>
  <c r="N139" i="2"/>
  <c r="AW139" i="2" s="1"/>
  <c r="BC138" i="2"/>
  <c r="BA138" i="2"/>
  <c r="AZ138" i="2"/>
  <c r="AY138" i="2"/>
  <c r="AX138" i="2"/>
  <c r="AA138" i="2"/>
  <c r="Y138" i="2"/>
  <c r="W138" i="2"/>
  <c r="N138" i="2"/>
  <c r="AW138" i="2" s="1"/>
  <c r="BC137" i="2"/>
  <c r="BA137" i="2"/>
  <c r="AZ137" i="2"/>
  <c r="AY137" i="2"/>
  <c r="AX137" i="2"/>
  <c r="AA137" i="2"/>
  <c r="Y137" i="2"/>
  <c r="W137" i="2"/>
  <c r="N137" i="2"/>
  <c r="AW137" i="2" s="1"/>
  <c r="BC136" i="2"/>
  <c r="BA136" i="2"/>
  <c r="AZ136" i="2"/>
  <c r="AY136" i="2"/>
  <c r="AX136" i="2"/>
  <c r="AA136" i="2"/>
  <c r="Y136" i="2"/>
  <c r="W136" i="2"/>
  <c r="N136" i="2"/>
  <c r="AW136" i="2" s="1"/>
  <c r="BC135" i="2"/>
  <c r="BA135" i="2"/>
  <c r="AZ135" i="2"/>
  <c r="AY135" i="2"/>
  <c r="AX135" i="2"/>
  <c r="AA135" i="2"/>
  <c r="Y135" i="2"/>
  <c r="W135" i="2"/>
  <c r="N135" i="2"/>
  <c r="AW135" i="2" s="1"/>
  <c r="BC133" i="2"/>
  <c r="BA133" i="2"/>
  <c r="AZ133" i="2"/>
  <c r="AY133" i="2"/>
  <c r="AX133" i="2"/>
  <c r="AA133" i="2"/>
  <c r="Y133" i="2"/>
  <c r="W133" i="2"/>
  <c r="N133" i="2"/>
  <c r="AW133" i="2" s="1"/>
  <c r="BC132" i="2"/>
  <c r="BA132" i="2"/>
  <c r="AZ132" i="2"/>
  <c r="AY132" i="2"/>
  <c r="AX132" i="2"/>
  <c r="AA132" i="2"/>
  <c r="Y132" i="2"/>
  <c r="W132" i="2"/>
  <c r="N132" i="2"/>
  <c r="AW132" i="2" s="1"/>
  <c r="BC131" i="2"/>
  <c r="BA131" i="2"/>
  <c r="AZ131" i="2"/>
  <c r="AY131" i="2"/>
  <c r="AX131" i="2"/>
  <c r="AA131" i="2"/>
  <c r="Y131" i="2"/>
  <c r="W131" i="2"/>
  <c r="N131" i="2"/>
  <c r="AW131" i="2" s="1"/>
  <c r="BC130" i="2"/>
  <c r="BA130" i="2"/>
  <c r="AZ130" i="2"/>
  <c r="AY130" i="2"/>
  <c r="AX130" i="2"/>
  <c r="AA130" i="2"/>
  <c r="Y130" i="2"/>
  <c r="W130" i="2"/>
  <c r="N130" i="2"/>
  <c r="AW130" i="2" s="1"/>
  <c r="BC129" i="2"/>
  <c r="BA129" i="2"/>
  <c r="AZ129" i="2"/>
  <c r="AY129" i="2"/>
  <c r="AX129" i="2"/>
  <c r="AA129" i="2"/>
  <c r="Y129" i="2"/>
  <c r="W129" i="2"/>
  <c r="N129" i="2"/>
  <c r="AW129" i="2" s="1"/>
  <c r="BC128" i="2"/>
  <c r="BA128" i="2"/>
  <c r="AZ128" i="2"/>
  <c r="AY128" i="2"/>
  <c r="AX128" i="2"/>
  <c r="AA128" i="2"/>
  <c r="Y128" i="2"/>
  <c r="W128" i="2"/>
  <c r="N128" i="2"/>
  <c r="AW128" i="2" s="1"/>
  <c r="BC127" i="2"/>
  <c r="BA127" i="2"/>
  <c r="AZ127" i="2"/>
  <c r="AY127" i="2"/>
  <c r="AX127" i="2"/>
  <c r="AA127" i="2"/>
  <c r="Y127" i="2"/>
  <c r="W127" i="2"/>
  <c r="N127" i="2"/>
  <c r="F118" i="2"/>
  <c r="F116" i="2"/>
  <c r="BA106" i="2"/>
  <c r="AZ106" i="2"/>
  <c r="AY106" i="2"/>
  <c r="AX106" i="2"/>
  <c r="AW106" i="2"/>
  <c r="BA105" i="2"/>
  <c r="AZ105" i="2"/>
  <c r="AY105" i="2"/>
  <c r="AX105" i="2"/>
  <c r="AW105" i="2"/>
  <c r="BA104" i="2"/>
  <c r="AZ104" i="2"/>
  <c r="AY104" i="2"/>
  <c r="AX104" i="2"/>
  <c r="F80" i="2"/>
  <c r="F78" i="2"/>
  <c r="O20" i="2"/>
  <c r="E20" i="2"/>
  <c r="M83" i="2" s="1"/>
  <c r="O19" i="2"/>
  <c r="O17" i="2"/>
  <c r="E17" i="2"/>
  <c r="M120" i="2" s="1"/>
  <c r="O16" i="2"/>
  <c r="O14" i="2"/>
  <c r="E14" i="2"/>
  <c r="F121" i="2" s="1"/>
  <c r="O13" i="2"/>
  <c r="O11" i="2"/>
  <c r="E11" i="2"/>
  <c r="O10" i="2"/>
  <c r="O8" i="2"/>
  <c r="M118" i="2" s="1"/>
  <c r="AY88" i="1"/>
  <c r="AX88" i="1"/>
  <c r="AM83" i="1"/>
  <c r="L83" i="1"/>
  <c r="AM82" i="1"/>
  <c r="L82" i="1"/>
  <c r="AM80" i="1"/>
  <c r="L80" i="1"/>
  <c r="L78" i="1"/>
  <c r="L77" i="1"/>
  <c r="AK27" i="1"/>
  <c r="W231" i="2" l="1"/>
  <c r="W218" i="2"/>
  <c r="AA231" i="2"/>
  <c r="Y134" i="2"/>
  <c r="Y126" i="2" s="1"/>
  <c r="N155" i="2"/>
  <c r="N92" i="2" s="1"/>
  <c r="BC184" i="2"/>
  <c r="AA271" i="2"/>
  <c r="M32" i="2"/>
  <c r="AW88" i="1" s="1"/>
  <c r="H35" i="2"/>
  <c r="BD88" i="1" s="1"/>
  <c r="BD87" i="1" s="1"/>
  <c r="W35" i="1" s="1"/>
  <c r="M121" i="2"/>
  <c r="W184" i="2"/>
  <c r="BC271" i="2"/>
  <c r="Y271" i="2"/>
  <c r="W271" i="2"/>
  <c r="AA218" i="2"/>
  <c r="AA213" i="2" s="1"/>
  <c r="Y155" i="2"/>
  <c r="Y142" i="2" s="1"/>
  <c r="W155" i="2"/>
  <c r="W142" i="2" s="1"/>
  <c r="BC155" i="2"/>
  <c r="BC142" i="2" s="1"/>
  <c r="N213" i="2"/>
  <c r="N95" i="2" s="1"/>
  <c r="BC234" i="2"/>
  <c r="Y234" i="2"/>
  <c r="W234" i="2"/>
  <c r="N126" i="2"/>
  <c r="N89" i="2" s="1"/>
  <c r="AW127" i="2"/>
  <c r="BC134" i="2"/>
  <c r="BC126" i="2" s="1"/>
  <c r="AA134" i="2"/>
  <c r="AA126" i="2" s="1"/>
  <c r="H34" i="2"/>
  <c r="BC88" i="1" s="1"/>
  <c r="BC87" i="1" s="1"/>
  <c r="W34" i="1" s="1"/>
  <c r="AA184" i="2"/>
  <c r="N218" i="2"/>
  <c r="N96" i="2" s="1"/>
  <c r="AW219" i="2"/>
  <c r="Y218" i="2"/>
  <c r="Y231" i="2"/>
  <c r="AA234" i="2"/>
  <c r="W293" i="2"/>
  <c r="W292" i="2" s="1"/>
  <c r="H32" i="2"/>
  <c r="BA88" i="1" s="1"/>
  <c r="BA87" i="1" s="1"/>
  <c r="AW87" i="1" s="1"/>
  <c r="AK32" i="1" s="1"/>
  <c r="M80" i="2"/>
  <c r="H33" i="2"/>
  <c r="BB88" i="1" s="1"/>
  <c r="BB87" i="1" s="1"/>
  <c r="AX87" i="1" s="1"/>
  <c r="AA155" i="2"/>
  <c r="AA142" i="2" s="1"/>
  <c r="N184" i="2"/>
  <c r="N234" i="2"/>
  <c r="N99" i="2" s="1"/>
  <c r="N293" i="2"/>
  <c r="BC293" i="2"/>
  <c r="BC292" i="2" s="1"/>
  <c r="W134" i="2"/>
  <c r="W126" i="2" s="1"/>
  <c r="N142" i="2"/>
  <c r="N91" i="2" s="1"/>
  <c r="BC218" i="2"/>
  <c r="BC231" i="2"/>
  <c r="N231" i="2" s="1"/>
  <c r="N98" i="2" s="1"/>
  <c r="N271" i="2"/>
  <c r="N100" i="2" s="1"/>
  <c r="AW273" i="2"/>
  <c r="Y293" i="2"/>
  <c r="Y292" i="2" s="1"/>
  <c r="Y184" i="2"/>
  <c r="W213" i="2"/>
  <c r="F120" i="2"/>
  <c r="F82" i="2"/>
  <c r="AW143" i="2"/>
  <c r="M82" i="2"/>
  <c r="N134" i="2"/>
  <c r="N90" i="2" s="1"/>
  <c r="F83" i="2"/>
  <c r="AY87" i="1" l="1"/>
  <c r="Y213" i="2"/>
  <c r="Y183" i="2" s="1"/>
  <c r="Y124" i="2" s="1"/>
  <c r="BC213" i="2"/>
  <c r="BC183" i="2" s="1"/>
  <c r="BC124" i="2" s="1"/>
  <c r="W183" i="2"/>
  <c r="W32" i="1"/>
  <c r="N292" i="2"/>
  <c r="N101" i="2" s="1"/>
  <c r="AW293" i="2"/>
  <c r="W33" i="1"/>
  <c r="AA183" i="2"/>
  <c r="AA124" i="2" s="1"/>
  <c r="W124" i="2"/>
  <c r="AU88" i="1" s="1"/>
  <c r="AU87" i="1" s="1"/>
  <c r="N94" i="2"/>
  <c r="N125" i="2"/>
  <c r="N183" i="2" l="1"/>
  <c r="N93" i="2" s="1"/>
  <c r="N88" i="2"/>
  <c r="N87" i="2" l="1"/>
  <c r="M26" i="2" s="1"/>
  <c r="N124" i="2"/>
  <c r="N104" i="2" l="1"/>
  <c r="N103" i="2" s="1"/>
  <c r="AW104" i="2" l="1"/>
  <c r="M31" i="2" s="1"/>
  <c r="AV88" i="1" s="1"/>
  <c r="AT88" i="1" s="1"/>
  <c r="M27" i="2"/>
  <c r="L108" i="2"/>
  <c r="H31" i="2" l="1"/>
  <c r="AZ88" i="1" s="1"/>
  <c r="AZ87" i="1" s="1"/>
  <c r="AV87" i="1" s="1"/>
  <c r="AS88" i="1"/>
  <c r="AS87" i="1" s="1"/>
  <c r="M29" i="2"/>
  <c r="W31" i="1" l="1"/>
  <c r="AG88" i="1"/>
  <c r="L37" i="2"/>
  <c r="AT87" i="1"/>
  <c r="AK31" i="1"/>
  <c r="AN88" i="1" l="1"/>
  <c r="AG87" i="1"/>
  <c r="AN87" i="1" l="1"/>
  <c r="AN92" i="1" s="1"/>
  <c r="AK26" i="1"/>
  <c r="AK29" i="1" s="1"/>
  <c r="AK37" i="1" s="1"/>
  <c r="AG92" i="1"/>
</calcChain>
</file>

<file path=xl/sharedStrings.xml><?xml version="1.0" encoding="utf-8"?>
<sst xmlns="http://schemas.openxmlformats.org/spreadsheetml/2006/main" count="2198" uniqueCount="612">
  <si>
    <t>2012</t>
  </si>
  <si>
    <t>List obsahuje:</t>
  </si>
  <si>
    <t>1) Souhrnný list stavby</t>
  </si>
  <si>
    <t>2) Rekapitulace objektů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</si>
  <si>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</si>
  <si>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</si>
  <si>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</si>
  <si>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</si>
  <si>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</si>
  <si>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</si>
  <si>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</si>
  <si>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</si>
  <si>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</si>
  <si>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</si>
  <si>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</si>
  <si>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2019LMC002</t>
  </si>
  <si>
    <t>Stavba:</t>
  </si>
  <si>
    <t>Servisní zázemí pro bezpilotní letecké prostředky - LIBEŇ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</si>
  <si>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</si>
  <si>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</si>
  <si>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</si>
  <si>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</si>
  <si>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</si>
  <si>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</si>
  <si>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</si>
  <si>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</si>
  <si>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</si>
  <si>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</si>
  <si>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</si>
  <si>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</si>
  <si>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</si>
  <si>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</si>
  <si>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</si>
  <si>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</si>
  <si>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</si>
  <si>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</si>
  <si>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</si>
  <si>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</si>
  <si>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</si>
  <si>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</si>
  <si>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</si>
  <si>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</si>
  <si>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</si>
  <si>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</si>
  <si>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</si>
  <si>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</si>
  <si>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</si>
  <si>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</si>
  <si>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</si>
  <si>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</si>
  <si>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</si>
  <si>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</si>
  <si>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</si>
  <si>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</si>
  <si>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</si>
  <si>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</si>
  <si>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</si>
  <si>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</si>
  <si>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</si>
  <si>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</si>
  <si>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</si>
  <si>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</si>
  <si>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</si>
  <si>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</si>
  <si>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</si>
  <si>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</si>
  <si>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</si>
  <si>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</si>
  <si>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</si>
  <si>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</si>
  <si>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</si>
  <si>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IMPORT</t>
  </si>
  <si>
    <t>{b309b5c3-ac39-4cba-a5ef-1126a67d7199}</t>
  </si>
  <si>
    <t>{00000000-0000-0000-0000-000000000000}</t>
  </si>
  <si>
    <t>/</t>
  </si>
  <si>
    <t>1</t>
  </si>
  <si>
    <t>###NOINSERT###</t>
  </si>
  <si>
    <t>2) Ostatní náklady ze souhrnného listu</t>
  </si>
  <si>
    <t>Procent. zadání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</si>
  <si>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</si>
  <si>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</si>
  <si>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</si>
  <si>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</si>
  <si>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</si>
  <si>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</si>
  <si>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</si>
  <si>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IT_P_XPS120</t>
  </si>
  <si>
    <t>169,6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</si>
  <si>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</si>
  <si>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</si>
  <si>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</si>
  <si>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</si>
  <si>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</si>
  <si>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</si>
  <si>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</si>
  <si>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</si>
  <si>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</si>
  <si>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</si>
  <si>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>3 - Svislé a kompletní konstrukce</t>
  </si>
  <si>
    <t>4 - Vodorovné konstrukce</t>
  </si>
  <si>
    <t>6 - Úpravy povrchu, podlahy, osazení</t>
  </si>
  <si>
    <t>9 - Ostatní konstrukce a práce-bourání</t>
  </si>
  <si>
    <t>PSV - Práce a dodávky PSV</t>
  </si>
  <si>
    <t>712 - Povlakové krytiny</t>
  </si>
  <si>
    <t>713 - Izolace tepelné</t>
  </si>
  <si>
    <t>766 - Konstrukce truhlářské</t>
  </si>
  <si>
    <t>777 - Podlahy lité</t>
  </si>
  <si>
    <t>784 - Dokončovací práce - malby</t>
  </si>
  <si>
    <t>741 - Elektroinstalace - silnoproud</t>
  </si>
  <si>
    <t>764 - Konstrukce klempířské</t>
  </si>
  <si>
    <t>767 - Konstrukce zámečnické</t>
  </si>
  <si>
    <t>2) Ostatní náklady</t>
  </si>
  <si>
    <t>Zařízení staveniště a VRN</t>
  </si>
  <si>
    <t>VRN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</si>
  <si>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</si>
  <si>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</si>
  <si>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</si>
  <si>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</si>
  <si>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</si>
  <si>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</si>
  <si>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</si>
  <si>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</si>
  <si>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</si>
  <si>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</si>
  <si>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</si>
  <si>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</si>
  <si>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</si>
  <si>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</si>
  <si>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</si>
  <si>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</si>
  <si>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311235141.WNR</t>
  </si>
  <si>
    <t>m2</t>
  </si>
  <si>
    <t>4</t>
  </si>
  <si>
    <t>-1428611299</t>
  </si>
  <si>
    <t>311235142.WNR</t>
  </si>
  <si>
    <t>317143442</t>
  </si>
  <si>
    <t>Překlad nosný ve zdech tl 200 mm dl do 1500 mm</t>
  </si>
  <si>
    <t>kus</t>
  </si>
  <si>
    <t>103071733</t>
  </si>
  <si>
    <t>317143444</t>
  </si>
  <si>
    <t>Překlad nosný  ve zdech tl 200 mm dl přes 1800 do 2100 mm</t>
  </si>
  <si>
    <t>2010097767</t>
  </si>
  <si>
    <t>389941011</t>
  </si>
  <si>
    <t>Ocelový nosník IPE 200 (S235) dl. 3500 mm</t>
  </si>
  <si>
    <t>kg</t>
  </si>
  <si>
    <t>-1948603913</t>
  </si>
  <si>
    <t>389941012</t>
  </si>
  <si>
    <t>Ocelový nosník IPE 200 (S235) dl. 6600 mm</t>
  </si>
  <si>
    <t>Kovové doplňkové konstrukce do 1 kg pro montáž prefabrikovaných dílců , zábradlí a pod.</t>
  </si>
  <si>
    <t xml:space="preserve">    4 - Vodorovné konstrukce</t>
  </si>
  <si>
    <t>411354204</t>
  </si>
  <si>
    <t>OSB 3 P+D, tl.22mm – střešní záklop</t>
  </si>
  <si>
    <t>-693552659</t>
  </si>
  <si>
    <t>413321515</t>
  </si>
  <si>
    <t>Nosníky ze ŽB tř. C 20/25, podkladní beton, beton věnců</t>
  </si>
  <si>
    <t>m3</t>
  </si>
  <si>
    <t>-974855479</t>
  </si>
  <si>
    <t>413351121</t>
  </si>
  <si>
    <t>Zřízení bednění nosníků a průvlaků bez podpěrné kce výšky přes 100 cm</t>
  </si>
  <si>
    <t>-142675657</t>
  </si>
  <si>
    <t>413351122</t>
  </si>
  <si>
    <t>Odstranění bednění nosníků a průvlaků bez podpěrné kce výšky přes 100 cm</t>
  </si>
  <si>
    <t>2065415585</t>
  </si>
  <si>
    <t>413361821</t>
  </si>
  <si>
    <t>Výztuž nosníků, volných trámů nebo průvlaků volných trámů betonářskou ocelí 10 505</t>
  </si>
  <si>
    <t>t</t>
  </si>
  <si>
    <t>1872851704</t>
  </si>
  <si>
    <t>413361822</t>
  </si>
  <si>
    <t>Výztuž střešní desky sítěmi kari KD35 Ø5x100/100</t>
  </si>
  <si>
    <t xml:space="preserve">Vložka izolační do nosníků, </t>
  </si>
  <si>
    <t>mb</t>
  </si>
  <si>
    <t>1297344255</t>
  </si>
  <si>
    <t>621211001</t>
  </si>
  <si>
    <t>Montáž kontaktního zateplení vnějších podhledů z polystyrénových desek tl do 40 mm</t>
  </si>
  <si>
    <t>1564829116</t>
  </si>
  <si>
    <t>M</t>
  </si>
  <si>
    <t>28375931</t>
  </si>
  <si>
    <t>deska EPS 70 fasádní λ=0,039 tl 30mm</t>
  </si>
  <si>
    <t>8</t>
  </si>
  <si>
    <t>397851851</t>
  </si>
  <si>
    <t>621474112</t>
  </si>
  <si>
    <t>Vnější omítka stěn a atik</t>
  </si>
  <si>
    <t>1625726848</t>
  </si>
  <si>
    <t>621521031</t>
  </si>
  <si>
    <r>
      <rPr>
        <b/>
        <sz val="8"/>
        <rFont val="Trebuchet MS"/>
        <family val="2"/>
        <charset val="1"/>
      </rPr>
      <t xml:space="preserve">Tenkovrstvá </t>
    </r>
    <r>
      <rPr>
        <b/>
        <u/>
        <sz val="8"/>
        <rFont val="Trebuchet MS"/>
        <family val="2"/>
        <charset val="1"/>
      </rPr>
      <t>silikonová</t>
    </r>
    <r>
      <rPr>
        <b/>
        <sz val="8"/>
        <rFont val="Trebuchet MS"/>
        <family val="2"/>
        <charset val="1"/>
      </rPr>
      <t xml:space="preserve"> zrnitá omítka tl. 1,5 mm včetně penetrace vnějších podhledů</t>
    </r>
  </si>
  <si>
    <t>-509303124</t>
  </si>
  <si>
    <t>622142001</t>
  </si>
  <si>
    <t>Potažení vnějších stěn sklovláknitým pletivem vtlačeným do tenkovrstvé hmoty</t>
  </si>
  <si>
    <t>198293429</t>
  </si>
  <si>
    <t>622221021</t>
  </si>
  <si>
    <t>Montáž kontaktního zateplení vnějších stěn z EPS tl do 120 mm</t>
  </si>
  <si>
    <t>-798997314</t>
  </si>
  <si>
    <t>631311126</t>
  </si>
  <si>
    <t>Mazanina tl do 120 mm z betonu prostého bez zvýšených nároků na prostředí tř. C 25/30</t>
  </si>
  <si>
    <t>-707395770</t>
  </si>
  <si>
    <t>631361821</t>
  </si>
  <si>
    <t>Výztuž mazanin betonářskou ocelí 10 505</t>
  </si>
  <si>
    <t>373649668</t>
  </si>
  <si>
    <t>63151529.ISV</t>
  </si>
  <si>
    <t>1966779691</t>
  </si>
  <si>
    <t>631362021</t>
  </si>
  <si>
    <t>Výztuž mazanin svařovanými sítěmi Kari</t>
  </si>
  <si>
    <t>1632448383</t>
  </si>
  <si>
    <t>632441111</t>
  </si>
  <si>
    <t>Otěruodolný nátěr podlah</t>
  </si>
  <si>
    <t>-715040859</t>
  </si>
  <si>
    <t>642953121</t>
  </si>
  <si>
    <t>Osazování dveřních zárubní a rámů dodatečné pl do 2,5 m2</t>
  </si>
  <si>
    <t>184493803</t>
  </si>
  <si>
    <t xml:space="preserve">    9 - Ostatní konstrukce a práce-bourání</t>
  </si>
  <si>
    <t>941211113</t>
  </si>
  <si>
    <t>Montáž lešení řadového rámového lehkého zatížení do 200 kg/m2 š do 0,9 m v do 40 m</t>
  </si>
  <si>
    <t>932841581</t>
  </si>
  <si>
    <t>941211812</t>
  </si>
  <si>
    <t>Demontáž lešení řadového rámového lehkého zatížení do 200 kg/m2 š do 0,9 m v do 25 m</t>
  </si>
  <si>
    <t>-333301157</t>
  </si>
  <si>
    <t>941955002</t>
  </si>
  <si>
    <t>Lešení lehké pomocné v podlah do 1,9 m</t>
  </si>
  <si>
    <t>-651412593</t>
  </si>
  <si>
    <t>943321212</t>
  </si>
  <si>
    <t>Příplatek k lešení  za první a ZKD den použití</t>
  </si>
  <si>
    <t>767103513</t>
  </si>
  <si>
    <t>944511111</t>
  </si>
  <si>
    <t>Montáž ochranné sítě z textilie z umělých vláken</t>
  </si>
  <si>
    <t>-1541480934</t>
  </si>
  <si>
    <t>952901111</t>
  </si>
  <si>
    <t>Vyčištění budov bytové a občanské výstavby při výšce podlaží do 4 m</t>
  </si>
  <si>
    <t>1414984708</t>
  </si>
  <si>
    <t>962032230</t>
  </si>
  <si>
    <t>Bourání zdiva z cihel pálených nebo vápenopískových na MV nebo MVC do 1 m3</t>
  </si>
  <si>
    <t>104649670</t>
  </si>
  <si>
    <t>962032641</t>
  </si>
  <si>
    <t>Bourání zdiva komínového nad střechou z cihel na MC</t>
  </si>
  <si>
    <t>-279304789</t>
  </si>
  <si>
    <t>963012510</t>
  </si>
  <si>
    <t>Bourání stropů - průchodů stoupaček do 300 mm tl do 140 mm</t>
  </si>
  <si>
    <t>614431587</t>
  </si>
  <si>
    <t>9650433411</t>
  </si>
  <si>
    <t>Bourání souvrství podlah nesnámé skladby  tl do 100 mm pl přes 4 m2</t>
  </si>
  <si>
    <t>-851853839</t>
  </si>
  <si>
    <t>966043121</t>
  </si>
  <si>
    <t>Vybourání částí říms - úprava pod nov.konstrukcetl do 150 mm</t>
  </si>
  <si>
    <t>m</t>
  </si>
  <si>
    <t>1847038530</t>
  </si>
  <si>
    <t>974082113</t>
  </si>
  <si>
    <t>Vysekání rýh pro vodiče v omítce MV nebo MVC stěn š do 50 mm</t>
  </si>
  <si>
    <t>-837830382</t>
  </si>
  <si>
    <t>977151111</t>
  </si>
  <si>
    <t>Jádrové vrty diamantovými korunkami do D 35 mm do stavebních materiálů</t>
  </si>
  <si>
    <t>686772801</t>
  </si>
  <si>
    <t>9771511951</t>
  </si>
  <si>
    <t>Zednická přípomoc pro PSV</t>
  </si>
  <si>
    <t>NH</t>
  </si>
  <si>
    <t>-164630335</t>
  </si>
  <si>
    <t>9771511952</t>
  </si>
  <si>
    <t>Příprava a zajištění dopravy materiálu na střechu a sutě ze střechy</t>
  </si>
  <si>
    <t>kpl</t>
  </si>
  <si>
    <t>-369378225</t>
  </si>
  <si>
    <t>979011111</t>
  </si>
  <si>
    <t>Svislá doprava suti a vybouraných hmot za prvé podlaží</t>
  </si>
  <si>
    <t>-552820375</t>
  </si>
  <si>
    <t>979011121</t>
  </si>
  <si>
    <t>Svislá doprava suti a vybouraných hmot ZKD podlaží</t>
  </si>
  <si>
    <t>565939272</t>
  </si>
  <si>
    <t>979081111</t>
  </si>
  <si>
    <t>Odvoz suti a vybouraných hmot na skládku do 1 km</t>
  </si>
  <si>
    <t>1860478418</t>
  </si>
  <si>
    <t>979081121</t>
  </si>
  <si>
    <t>Odvoz suti a vybouraných hmot na skládku ZKD 1 km přes 1 km</t>
  </si>
  <si>
    <t>207640662</t>
  </si>
  <si>
    <t>979082111</t>
  </si>
  <si>
    <t>Vnitrostaveništní doprava suti a vybouraných hmot do 10 m</t>
  </si>
  <si>
    <t>-1832529772</t>
  </si>
  <si>
    <t>979082121</t>
  </si>
  <si>
    <t>Vnitrostaveništní doprava suti a vybouraných hmot ZKD 5 m přes 10 m</t>
  </si>
  <si>
    <t>769696255</t>
  </si>
  <si>
    <t>979084212</t>
  </si>
  <si>
    <t>Vodorovná doprava vybouraných hmot po suchu do 50 m</t>
  </si>
  <si>
    <t>791568869</t>
  </si>
  <si>
    <t>979087213</t>
  </si>
  <si>
    <t>Nakládání na dopravní prostředky pro vodorovnou dopravu vybouraných hmot</t>
  </si>
  <si>
    <t>-2011076866</t>
  </si>
  <si>
    <t>979091195</t>
  </si>
  <si>
    <t>Příplatek za ztížení dopravy vybouraných hmot při rekonstrukcích</t>
  </si>
  <si>
    <t>2051267816</t>
  </si>
  <si>
    <t>979099111</t>
  </si>
  <si>
    <t>Poplatek za skládku - s příměsi</t>
  </si>
  <si>
    <t>1989032388</t>
  </si>
  <si>
    <t>999281111</t>
  </si>
  <si>
    <t>Přesun hmot pro opravy a údržbu budov v do 25 m</t>
  </si>
  <si>
    <t>-941340775</t>
  </si>
  <si>
    <t>R97780012</t>
  </si>
  <si>
    <t>Práce a dodávky jinde neuvedené, ale nutné pro kompletní realizaci, dokončení a funkčnost dané akce ( mobilní WC, dílenské výkresy, Vzorkování provýběr,prováděcí dokumentace, rezerva na úpravy podkladů, přepojení instalací a médií atd.)</t>
  </si>
  <si>
    <t>-16021961</t>
  </si>
  <si>
    <t xml:space="preserve">    712 - Povlakové krytiny</t>
  </si>
  <si>
    <t>712300832</t>
  </si>
  <si>
    <t>Odstranění povlakové krytiny střech do 10° dvouvrstvé do 10%</t>
  </si>
  <si>
    <t>16</t>
  </si>
  <si>
    <t>-1122982460</t>
  </si>
  <si>
    <t>712300851</t>
  </si>
  <si>
    <t>Demontáž ukončujícího kovového profilu přímého</t>
  </si>
  <si>
    <t>-695607309</t>
  </si>
  <si>
    <t>712332120</t>
  </si>
  <si>
    <t xml:space="preserve">Poznámka č.1 </t>
  </si>
  <si>
    <t>-609989629</t>
  </si>
  <si>
    <t>712332121</t>
  </si>
  <si>
    <t>Povlaková krytina do 10° montáž - svislé plochy</t>
  </si>
  <si>
    <t>341939158</t>
  </si>
  <si>
    <t>1714677410</t>
  </si>
  <si>
    <t>937952976</t>
  </si>
  <si>
    <t>712363005</t>
  </si>
  <si>
    <t xml:space="preserve">Provedení povlakové krytiny střech do 10° navařením prvího pásu na oplechování, spojení u mezistřešního žlabu a pod.  v plné ploše </t>
  </si>
  <si>
    <t>1645463839</t>
  </si>
  <si>
    <t>712363023</t>
  </si>
  <si>
    <t>Provedení povlakové krytiny střech do 10° navařením na oplechování či OSB v plné ploše</t>
  </si>
  <si>
    <t>-1546182029</t>
  </si>
  <si>
    <t>32</t>
  </si>
  <si>
    <r>
      <rPr>
        <b/>
        <sz val="8"/>
        <rFont val="Trebuchet MS"/>
        <family val="2"/>
        <charset val="1"/>
      </rPr>
      <t xml:space="preserve">Poznámka č.2 – všechny klempířké prvky budou provedeny z </t>
    </r>
    <r>
      <rPr>
        <b/>
        <u/>
        <sz val="8"/>
        <rFont val="Trebuchet MS"/>
        <family val="2"/>
        <charset val="1"/>
      </rPr>
      <t>lakovaného zinkovaného plech v barevném provedení (z výroby)</t>
    </r>
  </si>
  <si>
    <t>674368161</t>
  </si>
  <si>
    <t>28323013</t>
  </si>
  <si>
    <t>lišta ukončovací   do extrémních vlhkostí  Tizn s podkladním tmelem - dodávka</t>
  </si>
  <si>
    <t>437110050</t>
  </si>
  <si>
    <t>712363301</t>
  </si>
  <si>
    <t>1792070455</t>
  </si>
  <si>
    <t>712363302</t>
  </si>
  <si>
    <t>747238930</t>
  </si>
  <si>
    <t>712363303</t>
  </si>
  <si>
    <t>-1647810834</t>
  </si>
  <si>
    <t>712363304</t>
  </si>
  <si>
    <t>200724912</t>
  </si>
  <si>
    <t>712363306</t>
  </si>
  <si>
    <t>1717853721</t>
  </si>
  <si>
    <t>712391171</t>
  </si>
  <si>
    <t>Provedení povlakové krytiny střech do 10° podkladní textilní vrstvy</t>
  </si>
  <si>
    <t>-1541133332</t>
  </si>
  <si>
    <t>553445130</t>
  </si>
  <si>
    <t>-1056886834</t>
  </si>
  <si>
    <t>553445140</t>
  </si>
  <si>
    <t>-1102691630</t>
  </si>
  <si>
    <t>553445150</t>
  </si>
  <si>
    <t>-1428151896</t>
  </si>
  <si>
    <t>553445170</t>
  </si>
  <si>
    <t>-2077627758</t>
  </si>
  <si>
    <t>685367460</t>
  </si>
  <si>
    <t>FILTEK 300</t>
  </si>
  <si>
    <t>-533987423</t>
  </si>
  <si>
    <t>2832201501</t>
  </si>
  <si>
    <t>-357596100</t>
  </si>
  <si>
    <t>283220090</t>
  </si>
  <si>
    <t>74365339</t>
  </si>
  <si>
    <t>2832200901</t>
  </si>
  <si>
    <t>-1214271435</t>
  </si>
  <si>
    <t>7643318562</t>
  </si>
  <si>
    <r>
      <rPr>
        <sz val="8"/>
        <rFont val="Trebuchet MS"/>
        <family val="2"/>
        <charset val="1"/>
      </rPr>
      <t xml:space="preserve">Vytažení </t>
    </r>
    <r>
      <rPr>
        <b/>
        <sz val="8"/>
        <rFont val="Trebuchet MS"/>
        <family val="2"/>
        <charset val="1"/>
      </rPr>
      <t>asf.pásu</t>
    </r>
    <r>
      <rPr>
        <sz val="8"/>
        <rFont val="Trebuchet MS"/>
        <family val="2"/>
        <charset val="1"/>
      </rPr>
      <t xml:space="preserve"> na atiku, vč. pomocných prvků</t>
    </r>
  </si>
  <si>
    <t>-930417207</t>
  </si>
  <si>
    <t>7643318563</t>
  </si>
  <si>
    <t>Dodávka a montáž bednění konstrukcí atik a pod, z OSB do vlhka+ kotvení</t>
  </si>
  <si>
    <t>-1810035549</t>
  </si>
  <si>
    <t>998712202</t>
  </si>
  <si>
    <t>Přesun hmot procentní pro krytiny povlakové v objektech v do 12 m</t>
  </si>
  <si>
    <t>%</t>
  </si>
  <si>
    <t>-73183048</t>
  </si>
  <si>
    <t>HZS001</t>
  </si>
  <si>
    <t>Stavební přípomoce pro povlakové krytiny, přesun a pod</t>
  </si>
  <si>
    <t>-1043205977</t>
  </si>
  <si>
    <t xml:space="preserve">    713 - Izolace tepelné</t>
  </si>
  <si>
    <t>713121111</t>
  </si>
  <si>
    <t>Montáž izolace tepelné podlah volně kladenými rohožemi, pásy, dílci, deskami 1 vrstva</t>
  </si>
  <si>
    <t>596237968</t>
  </si>
  <si>
    <t>283763550</t>
  </si>
  <si>
    <t>411966673</t>
  </si>
  <si>
    <t>713131161</t>
  </si>
  <si>
    <t>Montáž izolace tepelné stropů</t>
  </si>
  <si>
    <t>1947362931</t>
  </si>
  <si>
    <t>28355300</t>
  </si>
  <si>
    <t>-2013516883</t>
  </si>
  <si>
    <t xml:space="preserve">      766 - Konstrukce truhlářské</t>
  </si>
  <si>
    <t>76600009</t>
  </si>
  <si>
    <t>Vnitřní plastové parapety š.200 mm bílé  - montáž,dodávka</t>
  </si>
  <si>
    <t>3</t>
  </si>
  <si>
    <t>506662175</t>
  </si>
  <si>
    <t>766621154</t>
  </si>
  <si>
    <t xml:space="preserve">Montáž PVC oken </t>
  </si>
  <si>
    <t>790320121</t>
  </si>
  <si>
    <t>61130584</t>
  </si>
  <si>
    <t>okno jednodílné sklopné dle PD</t>
  </si>
  <si>
    <t>-271790652</t>
  </si>
  <si>
    <t>766660001</t>
  </si>
  <si>
    <t>Montáž dveřních křídel otvíravých 1křídlových š do 0,8 m do ocelové zárubně</t>
  </si>
  <si>
    <t>-281935344</t>
  </si>
  <si>
    <t>61173132</t>
  </si>
  <si>
    <t>dveře T1 - vtupní bezpeč. EI15/DP1-C 800/197 1,7W vč.zárubně a kování</t>
  </si>
  <si>
    <t>-1579419257</t>
  </si>
  <si>
    <t>61173133</t>
  </si>
  <si>
    <t>dveře T4   80/197 vč.zárubně a kování</t>
  </si>
  <si>
    <t>-1402271677</t>
  </si>
  <si>
    <t>611731333</t>
  </si>
  <si>
    <t>Balk.dveře T5 800/248</t>
  </si>
  <si>
    <t>-618242391</t>
  </si>
  <si>
    <t>611731334</t>
  </si>
  <si>
    <t>Balk.dveře T5 1600/248</t>
  </si>
  <si>
    <t>766695213</t>
  </si>
  <si>
    <t>Montáž truhlářských prahů dveří 1křídlových šířky přes 10 cm</t>
  </si>
  <si>
    <t>1534210396</t>
  </si>
  <si>
    <t>611871760</t>
  </si>
  <si>
    <t>prah dveřní dřevěný dubový tl 2 cm dl.150 cm š 40 cm  - dodávka</t>
  </si>
  <si>
    <t>1226139856</t>
  </si>
  <si>
    <t xml:space="preserve">      777 - Podlahy lité</t>
  </si>
  <si>
    <t>777552250</t>
  </si>
  <si>
    <t>Podlahy  stěrky  vyrovnávací p</t>
  </si>
  <si>
    <t>-1964291479</t>
  </si>
  <si>
    <t xml:space="preserve">      784 - Dokončovací práce - malby</t>
  </si>
  <si>
    <t>784453101</t>
  </si>
  <si>
    <t>Malby směsi  tekuté disperzní bílé dvojnásobné s penetrací místnost v do 3,8 m</t>
  </si>
  <si>
    <t>-1000706122</t>
  </si>
  <si>
    <t>784496500</t>
  </si>
  <si>
    <t>Napuštění disperzí - spojovací můstek</t>
  </si>
  <si>
    <t>-1258808559</t>
  </si>
  <si>
    <t xml:space="preserve">    741 - Elektroinstalace - silnoproud</t>
  </si>
  <si>
    <t>741110003</t>
  </si>
  <si>
    <t>Montáž trubka plastová tuhá D přes 35 mm uložená pevně</t>
  </si>
  <si>
    <t>185166649</t>
  </si>
  <si>
    <t>34571110</t>
  </si>
  <si>
    <t>trubka elektroinstalační pancéřová pevná z PH D 35/40 mm, délka 3m</t>
  </si>
  <si>
    <t>20166061</t>
  </si>
  <si>
    <t>741112001</t>
  </si>
  <si>
    <t>Montáž krabice zapuštěná plastová kruhová</t>
  </si>
  <si>
    <t>-1207589890</t>
  </si>
  <si>
    <t>34571524</t>
  </si>
  <si>
    <t>krabice přístrojová odbočná s vKU68/2</t>
  </si>
  <si>
    <t>1286465014</t>
  </si>
  <si>
    <t>741120001</t>
  </si>
  <si>
    <t>Montáž vodič Cu izolovaný plný a laněný žíla 0,35-6 mm2 pod omítku (CY)</t>
  </si>
  <si>
    <t>1640224068</t>
  </si>
  <si>
    <t>741210002</t>
  </si>
  <si>
    <t>Montáž rozvodnice oceloplechová nebo plastová běžná do 50 kg</t>
  </si>
  <si>
    <t>-2135861353</t>
  </si>
  <si>
    <t>357181001</t>
  </si>
  <si>
    <t>rozvaděč RS dle PD</t>
  </si>
  <si>
    <t>-38777022</t>
  </si>
  <si>
    <t>741310022</t>
  </si>
  <si>
    <t>Montáž přepínač nástěnný 6-střídavý prostředí normální</t>
  </si>
  <si>
    <t>-1095756843</t>
  </si>
  <si>
    <t>34535555</t>
  </si>
  <si>
    <t>přepínač střídavý řazení 6 10A bílý, slonová kost</t>
  </si>
  <si>
    <t>-91417976</t>
  </si>
  <si>
    <t>741313003</t>
  </si>
  <si>
    <t>Montáž zásuvka (polo)zapuštěná bezšroubové připojení 2x(2P+PE) dvojnásobná</t>
  </si>
  <si>
    <t>-620190305</t>
  </si>
  <si>
    <t>34555123</t>
  </si>
  <si>
    <t>zásuvka 2násobná 16A bílá, slonová kost</t>
  </si>
  <si>
    <t>891945553</t>
  </si>
  <si>
    <t>741313052</t>
  </si>
  <si>
    <t>Montáž zásuvka nástěnná šroubové připojení 3P+N+PE se zapojením vodičů</t>
  </si>
  <si>
    <t>1204537336</t>
  </si>
  <si>
    <t>35811159</t>
  </si>
  <si>
    <t>zásuvka 3+N+PE IP44</t>
  </si>
  <si>
    <t>-2097593395</t>
  </si>
  <si>
    <t>741373004</t>
  </si>
  <si>
    <t>Montáž svítidel</t>
  </si>
  <si>
    <t>-2140482094</t>
  </si>
  <si>
    <t>348511561</t>
  </si>
  <si>
    <t>svítidlo zářivkové IP40</t>
  </si>
  <si>
    <t>-1478850172</t>
  </si>
  <si>
    <t>348511562</t>
  </si>
  <si>
    <t>-1350194881</t>
  </si>
  <si>
    <t>348511563</t>
  </si>
  <si>
    <t>Nouzové svítidlo 11W s vest.aku, čas 60min autotest. IP65</t>
  </si>
  <si>
    <t>1663795049</t>
  </si>
  <si>
    <t>741420001</t>
  </si>
  <si>
    <t>Montáž drát nebo lano hromosvodné svodové D do 10 mm s podpěrou</t>
  </si>
  <si>
    <t>-1085098136</t>
  </si>
  <si>
    <t>35441072</t>
  </si>
  <si>
    <t>drát pro hromosvod FeZn D 8mm</t>
  </si>
  <si>
    <t>1923453460</t>
  </si>
  <si>
    <t>741420008</t>
  </si>
  <si>
    <t>Rozvaděč v garáží - úpravy dle PD</t>
  </si>
  <si>
    <t>454882758</t>
  </si>
  <si>
    <t>741420022</t>
  </si>
  <si>
    <t>Montáž svorka hromosvodná se 3 šrouby</t>
  </si>
  <si>
    <t>521043176</t>
  </si>
  <si>
    <t>35441905</t>
  </si>
  <si>
    <t>svorka připojovací k připojení okapových žlabů</t>
  </si>
  <si>
    <t>-1565079294</t>
  </si>
  <si>
    <t>35431164</t>
  </si>
  <si>
    <t>svorka univerzální  pro lano 25-95mm2</t>
  </si>
  <si>
    <t>-251326182</t>
  </si>
  <si>
    <t>35441925</t>
  </si>
  <si>
    <t>svorka zkušební pro lano D 6-12 mm, FeZn</t>
  </si>
  <si>
    <t>-219560592</t>
  </si>
  <si>
    <t>35441831</t>
  </si>
  <si>
    <t>úhelník ochranný na ochranu svodu - 2000 mm, FeZn</t>
  </si>
  <si>
    <t>-563302303</t>
  </si>
  <si>
    <t>35441676</t>
  </si>
  <si>
    <t>podpěry vedení hromosvodu do zdiva na hmoždinku - 8/50 mm, Cu</t>
  </si>
  <si>
    <t>-1243583215</t>
  </si>
  <si>
    <t>35441709</t>
  </si>
  <si>
    <t xml:space="preserve">podpěry vedení hromosvodu </t>
  </si>
  <si>
    <t>1010192850</t>
  </si>
  <si>
    <t>741420051</t>
  </si>
  <si>
    <t>Montáž vedení hromosvodné-úhelník nebo trubka s držáky do zdiva</t>
  </si>
  <si>
    <t>-1951999556</t>
  </si>
  <si>
    <t>741420083</t>
  </si>
  <si>
    <t>Montáž vedení hromosvodné-štítek k označení svodu</t>
  </si>
  <si>
    <t>558167013</t>
  </si>
  <si>
    <t>741420101</t>
  </si>
  <si>
    <t>Montáž držáků oddáleného vedení do zdiva</t>
  </si>
  <si>
    <t>-717473779</t>
  </si>
  <si>
    <t>741421899</t>
  </si>
  <si>
    <t>Revize hromosvodu</t>
  </si>
  <si>
    <t>KPL</t>
  </si>
  <si>
    <t>499467560</t>
  </si>
  <si>
    <t>741421901</t>
  </si>
  <si>
    <t>Revize elektro - dílčí</t>
  </si>
  <si>
    <t>172728902</t>
  </si>
  <si>
    <t>741421902</t>
  </si>
  <si>
    <t>Pomocný a ost.materiál nutný ke kompletnímu provedení, uvedení do provozu, zaškolení a pod.</t>
  </si>
  <si>
    <t>765269532</t>
  </si>
  <si>
    <t>741421903</t>
  </si>
  <si>
    <t>PD skutečného provedení</t>
  </si>
  <si>
    <t>-59338414</t>
  </si>
  <si>
    <t>741421904</t>
  </si>
  <si>
    <t>Přívod pro el.pohon zdvýh.zař a vrat</t>
  </si>
  <si>
    <t>318428534</t>
  </si>
  <si>
    <t>741421905</t>
  </si>
  <si>
    <t>Elektrický přímotop nástěnný do 2000V</t>
  </si>
  <si>
    <t>-1568363295</t>
  </si>
  <si>
    <t xml:space="preserve">    764 - Konstrukce klempířské</t>
  </si>
  <si>
    <t>764001821</t>
  </si>
  <si>
    <t>Demontáž krytiny ze svitků nebo tabulí do suti</t>
  </si>
  <si>
    <t>1418882205</t>
  </si>
  <si>
    <t>764001912</t>
  </si>
  <si>
    <t>Napojení svodu do stávajícíh vnitřního - prodloužení střešní vpusti s utěsněním přes 0,5 m ( potrubí PVC) D+M</t>
  </si>
  <si>
    <t>2035884825</t>
  </si>
  <si>
    <t>764002811</t>
  </si>
  <si>
    <t>Demontáž okapového plechu do suti v krytině povlakové</t>
  </si>
  <si>
    <t>-651677859</t>
  </si>
  <si>
    <t>764004801</t>
  </si>
  <si>
    <t>Demontáž podokapního žlabu do suti kotlíků, káků a pod.</t>
  </si>
  <si>
    <t>-510689979</t>
  </si>
  <si>
    <t>764244407</t>
  </si>
  <si>
    <t>Oplechování závětrná lišta  z Zn plechu s nátěrem kotvené rš 515 K6</t>
  </si>
  <si>
    <t>1734662827</t>
  </si>
  <si>
    <t>7642444072</t>
  </si>
  <si>
    <t>Oplechování K7 u vstupních dveří  z Zn plechu s nátěrem kotvené rš 380mm</t>
  </si>
  <si>
    <t>1777506904</t>
  </si>
  <si>
    <t>7642444073</t>
  </si>
  <si>
    <t>Oplechování K8 u vstupních dveří  z Zn plechu s nátěrem kotvené rš 220mm</t>
  </si>
  <si>
    <t>1410968970</t>
  </si>
  <si>
    <t>7642444074</t>
  </si>
  <si>
    <t>Oplechování K9 u balkonových  dveří  z Zn plechu s nátěrem kotvené rš 375mm</t>
  </si>
  <si>
    <t>-729593912</t>
  </si>
  <si>
    <t>Oplechování K10 u balkonových  dveří  z Zn plechu s nátěrem kotvené rš 375mm</t>
  </si>
  <si>
    <t>764245303</t>
  </si>
  <si>
    <t>Oplechování horních ploch  okapů  a nadezdívek bez rohů z Zn plechu s nátěrem celoplošně lepené rš 250mm</t>
  </si>
  <si>
    <t>1704678529</t>
  </si>
  <si>
    <t>764246343</t>
  </si>
  <si>
    <t>Oplechování parapetů rovných celoplošně lepené z TiZn lesklého plechu rš 250 mm</t>
  </si>
  <si>
    <t>-1352120282</t>
  </si>
  <si>
    <t>764248406</t>
  </si>
  <si>
    <t>D+M Oplechování okapu  rovné mechanicky kotvené poplast.plech</t>
  </si>
  <si>
    <t>-14988264</t>
  </si>
  <si>
    <t>764249510</t>
  </si>
  <si>
    <t>Kotvy hromosvodu systémové - atiky</t>
  </si>
  <si>
    <t>2039206790</t>
  </si>
  <si>
    <t>764332860</t>
  </si>
  <si>
    <t>Demontáž lemování zdí tvrdá krytina díly rš 660 mm do 30°</t>
  </si>
  <si>
    <t>226675205</t>
  </si>
  <si>
    <t>764341403</t>
  </si>
  <si>
    <t>Lemování rovných zdí střech  z TiZn předzvětralého plechu rš 140 mm K5</t>
  </si>
  <si>
    <t>1645989890</t>
  </si>
  <si>
    <t>764391840</t>
  </si>
  <si>
    <t>Demontáž závětrná lišta rš 500 mm do 30°</t>
  </si>
  <si>
    <t>-1197048105</t>
  </si>
  <si>
    <t>764528423</t>
  </si>
  <si>
    <t>Svody kruhové včetně objímek, kolen, odskoků z poplast plechu průměru 120 mm</t>
  </si>
  <si>
    <t>2101932764</t>
  </si>
  <si>
    <t>764541405</t>
  </si>
  <si>
    <t>D+M Žlab podokapní půlkruhový z Zn plechu s nátěrem  plechu rš 330 mm</t>
  </si>
  <si>
    <t>2008308276</t>
  </si>
  <si>
    <t>764541447</t>
  </si>
  <si>
    <t>Kotlík oválný (trychtýřový) pro podokapní žlaby z Zn plechu s nátěrem 330/120 mm, včet.napojení na stáv.svod D+M</t>
  </si>
  <si>
    <t>-1496465189</t>
  </si>
  <si>
    <t>998764103</t>
  </si>
  <si>
    <t>Přesun hmot pro konstrukce klempířské v objektech v do 24 m</t>
  </si>
  <si>
    <t>-148738236</t>
  </si>
  <si>
    <t xml:space="preserve">    767 - Konstrukce zámečnické</t>
  </si>
  <si>
    <t>767005002</t>
  </si>
  <si>
    <t>D+M kovové zábradlí terasy alt. typizované zábradlí - Z1 a Z2</t>
  </si>
  <si>
    <t>468822486</t>
  </si>
  <si>
    <t>767161812</t>
  </si>
  <si>
    <t>Demontáž zábradlí rovného rozebíratelného hmotnosti 1m zábradlí přes 20 kg</t>
  </si>
  <si>
    <t>626682895</t>
  </si>
  <si>
    <t xml:space="preserve"> EPS 70F, 120mm, λD = 0,039 (W·m-1·K-1),1000 x 500 x120 mm</t>
  </si>
  <si>
    <r>
      <t>Poznámka č.1</t>
    </r>
    <r>
      <rPr>
        <b/>
        <sz val="8"/>
        <rFont val="Trebuchet MS"/>
        <family val="2"/>
        <charset val="1"/>
      </rPr>
      <t>- střešní hydroizolační souvrství bude provedeno z podkladního oxidačního pásu, protiradonová ochrana, ( délka pásu 7,5m a šířka 1,0m, tloušťka pásu 4,0mm, nosná vložka skelná tkanina 200g/m2) mechanicky kotvený k OSB, druhá vrstva bude tvořena krycím asfaltovým pásem z modifikovaného asfaltu s břidličným posypem (nosná vložka z polyesterového rouna vyztuženého, délka 7.5m, tloušťka 	4.2 mm, šířka 1 m) viz. TL výrobků, montáž celoplošným natavením.</t>
    </r>
  </si>
  <si>
    <t>Kompozitní materiál (plech), tvořeným z kovového základního materiálu a z organického vrstvení, stěnová lišta vyhnutá rozvinutá šířka 71 mm</t>
  </si>
  <si>
    <t>Kompozitní materiál (plech), tvořeným z kovového základního materiálu a z organického vrstvení, vnější koutová lišta rozvinutá šířka 100 mm</t>
  </si>
  <si>
    <t>Kompozitní materiál (plech), tvořeným z kovového základního materiálu a z organického vrstvení, vnitřní koutová lišta rozvinutá šířka 100 mm</t>
  </si>
  <si>
    <t>Kompozitní materiál (plech), tvořeným z kovového základního materiálu a z organického vrstvení, pásek rozvinutá šířka 50 mm</t>
  </si>
  <si>
    <t>Zdivo jednovrstvé z cihel z pórobetonu na tenkovrstvou maltu tloušťky 200 mm</t>
  </si>
  <si>
    <t>Zdivo jednovrstvé z cihel z pórobetonu na tenkovrstvou maltu tloušťky 240 mm</t>
  </si>
  <si>
    <t>Povlakové krytiny střech do 10° fóliové plechy pásek rš 50 mm MONT</t>
  </si>
  <si>
    <t>Povlakové krytiny střech do 10° fóliové plechy koutová lišta vnitřní rš 100 mm MONT</t>
  </si>
  <si>
    <t>Povlakové krytiny střech do 10° fóliové plechy  koutová lišta vnější rš 100 mm MONT</t>
  </si>
  <si>
    <t>Povlakové krytiny střech do 10° fóliové plechy  stěnová lišta vyhnutá rš 100 mm MONT</t>
  </si>
  <si>
    <t>Povlakové krytiny střech do 10° fóliové plechy okapnice, oplech. a pod rš 200 mm MONT</t>
  </si>
  <si>
    <t>Dodávka  asfaltového podkladního pásu + vrchní krycí asfaltový pás – viz. TL výrobku</t>
  </si>
  <si>
    <t>Izolační plsť  tl. 160mm</t>
  </si>
  <si>
    <t>Dodávka a montáž SDK podhledu, deska SDK – RED(protipožární)</t>
  </si>
  <si>
    <t xml:space="preserve">svítidlo reflektotové s vest.IR čidlem, LED 30W IP54 </t>
  </si>
  <si>
    <r>
      <t xml:space="preserve">fólie hydroizolační speciální -na detaily, pochozí pásy a pod – </t>
    </r>
    <r>
      <rPr>
        <b/>
        <sz val="8"/>
        <color theme="1"/>
        <rFont val="Trebuchet MS"/>
        <family val="2"/>
        <charset val="1"/>
      </rPr>
      <t>asfaltový pás</t>
    </r>
  </si>
  <si>
    <r>
      <t xml:space="preserve">Dodávka a montáž fólie hydroizolační speciální, popř.asfaltového pásu -na detaily, pochozí pásy, vytažení na atiky  a pod – </t>
    </r>
    <r>
      <rPr>
        <b/>
        <sz val="8"/>
        <color theme="1"/>
        <rFont val="Trebuchet MS"/>
        <family val="2"/>
        <charset val="1"/>
      </rPr>
      <t>asfaltový pás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</si>
</sst>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,##0.00%"/>
    <numFmt numFmtId="166" formatCode="#,##0.00000"/>
    <numFmt numFmtId="167" formatCode="0.00\ %"/>
    <numFmt numFmtId="168" formatCode="#,##0.000"/>
  </numFmts>
  <fonts count="38" x14ac:knownFonts="1">
    <font>
      <sz val="8"/>
      <name val="Trebuchet MS"/>
      <family val="2"/>
      <charset val="1"/>
    </font>
    <font>
      <sz val="8"/>
      <color rgb="FFFAE682"/>
      <name val="Trebuchet MS"/>
      <family val="2"/>
      <charset val="1"/>
    </font>
    <font>
      <sz val="10"/>
      <name val="Trebuchet MS"/>
      <family val="2"/>
      <charset val="1"/>
    </font>
    <font>
      <sz val="10"/>
      <color rgb="FF960000"/>
      <name val="Trebuchet MS"/>
      <family val="2"/>
      <charset val="1"/>
    </font>
    <font>
      <u/>
      <sz val="10"/>
      <color rgb="FF0000FF"/>
      <name val="Trebuchet MS"/>
      <family val="2"/>
      <charset val="1"/>
    </font>
    <font>
      <u/>
      <sz val="11"/>
      <color rgb="FF0000FF"/>
      <name val="Calibri"/>
      <family val="2"/>
      <charset val="1"/>
    </font>
    <font>
      <sz val="8"/>
      <color rgb="FF3366FF"/>
      <name val="Trebuchet MS"/>
      <family val="2"/>
      <charset val="1"/>
    </font>
    <font>
      <b/>
      <sz val="16"/>
      <name val="Trebuchet MS"/>
      <family val="2"/>
      <charset val="1"/>
    </font>
    <font>
      <sz val="9"/>
      <color rgb="FF969696"/>
      <name val="Trebuchet MS"/>
      <family val="2"/>
      <charset val="1"/>
    </font>
    <font>
      <sz val="9"/>
      <name val="Trebuchet MS"/>
      <family val="2"/>
      <charset val="1"/>
    </font>
    <font>
      <b/>
      <sz val="12"/>
      <name val="Trebuchet MS"/>
      <family val="2"/>
      <charset val="1"/>
    </font>
    <font>
      <sz val="10"/>
      <color rgb="FF464646"/>
      <name val="Trebuchet MS"/>
      <family val="2"/>
      <charset val="1"/>
    </font>
    <font>
      <b/>
      <sz val="10"/>
      <name val="Trebuchet MS"/>
      <family val="2"/>
      <charset val="1"/>
    </font>
    <font>
      <sz val="8"/>
      <color rgb="FF969696"/>
      <name val="Trebuchet MS"/>
      <family val="2"/>
      <charset val="1"/>
    </font>
    <font>
      <b/>
      <sz val="8"/>
      <color rgb="FF969696"/>
      <name val="Trebuchet MS"/>
      <family val="2"/>
      <charset val="1"/>
    </font>
    <font>
      <b/>
      <sz val="10"/>
      <color rgb="FF464646"/>
      <name val="Trebuchet MS"/>
      <family val="2"/>
      <charset val="1"/>
    </font>
    <font>
      <sz val="10"/>
      <color rgb="FF969696"/>
      <name val="Trebuchet MS"/>
      <family val="2"/>
      <charset val="1"/>
    </font>
    <font>
      <b/>
      <sz val="9"/>
      <name val="Trebuchet MS"/>
      <family val="2"/>
      <charset val="1"/>
    </font>
    <font>
      <sz val="12"/>
      <color rgb="FF969696"/>
      <name val="Trebuchet MS"/>
      <family val="2"/>
      <charset val="1"/>
    </font>
    <font>
      <b/>
      <sz val="12"/>
      <color rgb="FF960000"/>
      <name val="Trebuchet MS"/>
      <family val="2"/>
      <charset val="1"/>
    </font>
    <font>
      <sz val="18"/>
      <color rgb="FF0000FF"/>
      <name val="Wingdings 2"/>
      <charset val="2"/>
    </font>
    <font>
      <sz val="11"/>
      <name val="Trebuchet MS"/>
      <family val="2"/>
      <charset val="1"/>
    </font>
    <font>
      <b/>
      <sz val="11"/>
      <color rgb="FF003366"/>
      <name val="Trebuchet MS"/>
      <family val="2"/>
      <charset val="1"/>
    </font>
    <font>
      <sz val="11"/>
      <color rgb="FF003366"/>
      <name val="Trebuchet MS"/>
      <family val="2"/>
      <charset val="1"/>
    </font>
    <font>
      <sz val="11"/>
      <color rgb="FF969696"/>
      <name val="Trebuchet MS"/>
      <family val="2"/>
      <charset val="1"/>
    </font>
    <font>
      <sz val="8"/>
      <color rgb="FF000000"/>
      <name val="Trebuchet MS"/>
      <family val="2"/>
      <charset val="1"/>
    </font>
    <font>
      <b/>
      <sz val="12"/>
      <color rgb="FF800000"/>
      <name val="Trebuchet MS"/>
      <family val="2"/>
      <charset val="1"/>
    </font>
    <font>
      <sz val="12"/>
      <color rgb="FF003366"/>
      <name val="Trebuchet MS"/>
      <family val="2"/>
      <charset val="1"/>
    </font>
    <font>
      <sz val="10"/>
      <color rgb="FF003366"/>
      <name val="Trebuchet MS"/>
      <family val="2"/>
      <charset val="1"/>
    </font>
    <font>
      <sz val="8"/>
      <color rgb="FF960000"/>
      <name val="Trebuchet MS"/>
      <family val="2"/>
      <charset val="1"/>
    </font>
    <font>
      <b/>
      <sz val="8"/>
      <name val="Trebuchet MS"/>
      <family val="2"/>
      <charset val="1"/>
    </font>
    <font>
      <sz val="8"/>
      <color rgb="FF003366"/>
      <name val="Trebuchet MS"/>
      <family val="2"/>
      <charset val="1"/>
    </font>
    <font>
      <i/>
      <sz val="8"/>
      <color rgb="FF000000"/>
      <name val="Trebuchet MS"/>
      <family val="2"/>
      <charset val="1"/>
    </font>
    <font>
      <b/>
      <u/>
      <sz val="8"/>
      <name val="Trebuchet MS"/>
      <family val="2"/>
      <charset val="1"/>
    </font>
    <font>
      <sz val="8"/>
      <color theme="1"/>
      <name val="Trebuchet MS"/>
      <family val="2"/>
      <charset val="1"/>
    </font>
    <font>
      <i/>
      <sz val="8"/>
      <color theme="1"/>
      <name val="Trebuchet MS"/>
      <family val="2"/>
      <charset val="1"/>
    </font>
    <font>
      <b/>
      <sz val="8"/>
      <color theme="1"/>
      <name val="Trebuchet MS"/>
      <family val="2"/>
      <charset val="1"/>
    </font>
    <font>
      <sz val="10"/>
      <color theme="1"/>
      <name val="Trebuchet M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95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Border="1" applyAlignment="1" applyProtection="1">
      <alignment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center"/>
    </xf>
    <xf numFmtId="0" fontId="0" fillId="0" borderId="0" xfId="0" applyBorder="1"/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0" fillId="0" borderId="6" xfId="0" applyBorder="1"/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6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0" fillId="0" borderId="0" xfId="1" applyFont="1" applyBorder="1" applyAlignment="1" applyProtection="1">
      <alignment horizontal="center" vertical="center"/>
    </xf>
    <xf numFmtId="0" fontId="21" fillId="0" borderId="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4" fontId="24" fillId="0" borderId="17" xfId="0" applyNumberFormat="1" applyFont="1" applyBorder="1" applyAlignment="1">
      <alignment vertical="center"/>
    </xf>
    <xf numFmtId="166" fontId="24" fillId="0" borderId="17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19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/>
    </xf>
    <xf numFmtId="0" fontId="15" fillId="0" borderId="11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5" xfId="0" applyBorder="1" applyProtection="1"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164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0" fillId="4" borderId="9" xfId="0" applyFont="1" applyFill="1" applyBorder="1" applyAlignment="1">
      <alignment horizontal="left" vertical="center"/>
    </xf>
    <xf numFmtId="4" fontId="10" fillId="4" borderId="1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vertical="center"/>
    </xf>
    <xf numFmtId="4" fontId="19" fillId="5" borderId="0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vertical="center"/>
    </xf>
    <xf numFmtId="0" fontId="4" fillId="2" borderId="0" xfId="1" applyFont="1" applyFill="1" applyBorder="1" applyAlignment="1" applyProtection="1">
      <alignment horizontal="center" vertical="center"/>
    </xf>
    <xf numFmtId="164" fontId="9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left" vertical="center"/>
    </xf>
    <xf numFmtId="4" fontId="28" fillId="0" borderId="0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horizontal="right" vertical="center"/>
      <protection locked="0"/>
    </xf>
    <xf numFmtId="4" fontId="0" fillId="0" borderId="24" xfId="0" applyNumberFormat="1" applyFont="1" applyBorder="1" applyAlignment="1" applyProtection="1">
      <alignment horizontal="right" vertical="center"/>
      <protection locked="0"/>
    </xf>
    <xf numFmtId="4" fontId="25" fillId="0" borderId="25" xfId="0" applyNumberFormat="1" applyFont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horizontal="right" vertical="center"/>
      <protection locked="0"/>
    </xf>
    <xf numFmtId="4" fontId="25" fillId="0" borderId="24" xfId="0" applyNumberFormat="1" applyFont="1" applyBorder="1" applyAlignment="1" applyProtection="1">
      <alignment horizontal="right" vertical="center"/>
      <protection locked="0"/>
    </xf>
    <xf numFmtId="4" fontId="32" fillId="0" borderId="22" xfId="0" applyNumberFormat="1" applyFont="1" applyBorder="1" applyAlignment="1" applyProtection="1">
      <alignment horizontal="right" vertical="center"/>
      <protection locked="0"/>
    </xf>
    <xf numFmtId="4" fontId="32" fillId="0" borderId="24" xfId="0" applyNumberFormat="1" applyFont="1" applyBorder="1" applyAlignment="1" applyProtection="1">
      <alignment horizontal="right" vertical="center"/>
      <protection locked="0"/>
    </xf>
    <xf numFmtId="4" fontId="34" fillId="0" borderId="22" xfId="0" applyNumberFormat="1" applyFont="1" applyBorder="1" applyAlignment="1" applyProtection="1">
      <alignment horizontal="right" vertical="center"/>
      <protection locked="0"/>
    </xf>
    <xf numFmtId="4" fontId="34" fillId="0" borderId="24" xfId="0" applyNumberFormat="1" applyFont="1" applyBorder="1" applyAlignment="1" applyProtection="1">
      <alignment horizontal="right" vertical="center"/>
      <protection locked="0"/>
    </xf>
    <xf numFmtId="4" fontId="0" fillId="0" borderId="25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horizontal="right" vertical="center" wrapText="1"/>
      <protection locked="0"/>
    </xf>
    <xf numFmtId="4" fontId="34" fillId="0" borderId="24" xfId="0" applyNumberFormat="1" applyFont="1" applyBorder="1" applyAlignment="1" applyProtection="1">
      <alignment horizontal="right" vertical="center" wrapText="1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horizontal="right" vertical="center"/>
      <protection locked="0"/>
    </xf>
    <xf numFmtId="4" fontId="35" fillId="0" borderId="2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164" fontId="9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0" xfId="0" applyBorder="1" applyProtection="1"/>
    <xf numFmtId="4" fontId="0" fillId="0" borderId="25" xfId="0" applyNumberFormat="1" applyFont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0" fillId="0" borderId="25" xfId="0" applyNumberFormat="1" applyFont="1" applyFill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6" fillId="0" borderId="0" xfId="0" applyFont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7" fillId="0" borderId="0" xfId="0" applyFont="1" applyBorder="1" applyAlignment="1" applyProtection="1">
      <alignment horizontal="center" vertical="center"/>
    </xf>
    <xf numFmtId="0" fontId="0" fillId="0" borderId="5" xfId="0" applyBorder="1" applyProtection="1"/>
    <xf numFmtId="0" fontId="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 wrapText="1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165" fontId="13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10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10" fillId="5" borderId="9" xfId="0" applyFont="1" applyFill="1" applyBorder="1" applyAlignment="1" applyProtection="1">
      <alignment horizontal="right" vertical="center"/>
    </xf>
    <xf numFmtId="0" fontId="10" fillId="5" borderId="9" xfId="0" applyFont="1" applyFill="1" applyBorder="1" applyAlignment="1" applyProtection="1">
      <alignment horizontal="center" vertical="center"/>
    </xf>
    <xf numFmtId="4" fontId="10" fillId="5" borderId="10" xfId="0" applyNumberFormat="1" applyFont="1" applyFill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9" fillId="5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27" fillId="0" borderId="4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indent="1"/>
    </xf>
    <xf numFmtId="0" fontId="28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horizontal="center" vertical="center"/>
    </xf>
    <xf numFmtId="167" fontId="0" fillId="0" borderId="26" xfId="0" applyNumberFormat="1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horizontal="center" vertical="center"/>
    </xf>
    <xf numFmtId="4" fontId="0" fillId="0" borderId="0" xfId="0" applyNumberFormat="1" applyFont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6" fillId="0" borderId="18" xfId="0" applyFont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left" vertical="center"/>
    </xf>
    <xf numFmtId="4" fontId="19" fillId="5" borderId="0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</xf>
    <xf numFmtId="0" fontId="9" fillId="5" borderId="23" xfId="0" applyFont="1" applyFill="1" applyBorder="1" applyAlignment="1" applyProtection="1">
      <alignment horizontal="center" vertical="center" wrapText="1"/>
    </xf>
    <xf numFmtId="0" fontId="9" fillId="5" borderId="23" xfId="0" applyFont="1" applyFill="1" applyBorder="1" applyAlignment="1" applyProtection="1">
      <alignment horizontal="center" vertical="center" wrapText="1"/>
    </xf>
    <xf numFmtId="0" fontId="9" fillId="5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/>
    </xf>
    <xf numFmtId="4" fontId="19" fillId="0" borderId="12" xfId="0" applyNumberFormat="1" applyFont="1" applyBorder="1" applyAlignment="1" applyProtection="1"/>
    <xf numFmtId="0" fontId="0" fillId="0" borderId="11" xfId="0" applyFont="1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 applyProtection="1">
      <alignment vertical="center"/>
    </xf>
    <xf numFmtId="0" fontId="31" fillId="0" borderId="4" xfId="0" applyFont="1" applyBorder="1" applyAlignment="1" applyProtection="1"/>
    <xf numFmtId="0" fontId="31" fillId="0" borderId="0" xfId="0" applyFont="1" applyBorder="1" applyAlignment="1" applyProtection="1"/>
    <xf numFmtId="0" fontId="27" fillId="0" borderId="0" xfId="0" applyFont="1" applyBorder="1" applyAlignment="1" applyProtection="1">
      <alignment horizontal="left"/>
    </xf>
    <xf numFmtId="4" fontId="27" fillId="0" borderId="12" xfId="0" applyNumberFormat="1" applyFont="1" applyBorder="1" applyAlignment="1" applyProtection="1"/>
    <xf numFmtId="0" fontId="31" fillId="0" borderId="5" xfId="0" applyFont="1" applyBorder="1" applyAlignment="1" applyProtection="1"/>
    <xf numFmtId="0" fontId="31" fillId="0" borderId="0" xfId="0" applyFont="1" applyAlignment="1" applyProtection="1"/>
    <xf numFmtId="0" fontId="31" fillId="0" borderId="14" xfId="0" applyFont="1" applyBorder="1" applyAlignment="1" applyProtection="1"/>
    <xf numFmtId="166" fontId="31" fillId="0" borderId="0" xfId="0" applyNumberFormat="1" applyFont="1" applyBorder="1" applyAlignment="1" applyProtection="1"/>
    <xf numFmtId="166" fontId="31" fillId="0" borderId="15" xfId="0" applyNumberFormat="1" applyFont="1" applyBorder="1" applyAlignment="1" applyProtection="1"/>
    <xf numFmtId="0" fontId="31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center"/>
    </xf>
    <xf numFmtId="4" fontId="31" fillId="0" borderId="0" xfId="0" applyNumberFormat="1" applyFont="1" applyAlignment="1" applyProtection="1">
      <alignment vertical="center"/>
    </xf>
    <xf numFmtId="4" fontId="27" fillId="0" borderId="17" xfId="0" applyNumberFormat="1" applyFont="1" applyBorder="1" applyAlignment="1" applyProtection="1"/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8" fontId="0" fillId="0" borderId="25" xfId="0" applyNumberFormat="1" applyFont="1" applyBorder="1" applyAlignment="1" applyProtection="1">
      <alignment vertical="center"/>
    </xf>
    <xf numFmtId="0" fontId="13" fillId="0" borderId="25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166" fontId="13" fillId="0" borderId="0" xfId="0" applyNumberFormat="1" applyFont="1" applyBorder="1" applyAlignment="1" applyProtection="1">
      <alignment vertical="center"/>
    </xf>
    <xf numFmtId="166" fontId="13" fillId="0" borderId="15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28" fillId="0" borderId="23" xfId="0" applyNumberFormat="1" applyFont="1" applyBorder="1" applyAlignment="1" applyProtection="1"/>
    <xf numFmtId="0" fontId="30" fillId="0" borderId="25" xfId="0" applyFont="1" applyFill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8" fontId="35" fillId="0" borderId="25" xfId="0" applyNumberFormat="1" applyFont="1" applyBorder="1" applyAlignment="1" applyProtection="1">
      <alignment vertical="center"/>
    </xf>
    <xf numFmtId="0" fontId="34" fillId="0" borderId="25" xfId="0" applyFont="1" applyFill="1" applyBorder="1" applyAlignment="1" applyProtection="1">
      <alignment horizontal="left" vertical="center" wrapText="1"/>
    </xf>
    <xf numFmtId="4" fontId="27" fillId="0" borderId="0" xfId="0" applyNumberFormat="1" applyFont="1" applyBorder="1" applyAlignment="1" applyProtection="1"/>
    <xf numFmtId="4" fontId="28" fillId="0" borderId="17" xfId="0" applyNumberFormat="1" applyFont="1" applyBorder="1" applyAlignment="1" applyProtection="1"/>
    <xf numFmtId="49" fontId="0" fillId="0" borderId="25" xfId="0" applyNumberFormat="1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center" vertical="center" wrapText="1"/>
    </xf>
    <xf numFmtId="168" fontId="0" fillId="0" borderId="25" xfId="0" applyNumberFormat="1" applyFont="1" applyFill="1" applyBorder="1" applyAlignment="1" applyProtection="1">
      <alignment vertical="center"/>
    </xf>
    <xf numFmtId="49" fontId="33" fillId="0" borderId="25" xfId="0" applyNumberFormat="1" applyFont="1" applyFill="1" applyBorder="1" applyAlignment="1" applyProtection="1">
      <alignment horizontal="left" vertical="center" wrapText="1"/>
    </xf>
    <xf numFmtId="0" fontId="30" fillId="0" borderId="22" xfId="0" applyFont="1" applyFill="1" applyBorder="1" applyAlignment="1" applyProtection="1">
      <alignment horizontal="center" vertical="center" wrapText="1"/>
    </xf>
    <xf numFmtId="0" fontId="30" fillId="0" borderId="23" xfId="0" applyFont="1" applyFill="1" applyBorder="1" applyAlignment="1" applyProtection="1">
      <alignment horizontal="center" vertical="center" wrapText="1"/>
    </xf>
    <xf numFmtId="0" fontId="30" fillId="0" borderId="24" xfId="0" applyFont="1" applyFill="1" applyBorder="1" applyAlignment="1" applyProtection="1">
      <alignment horizontal="center" vertical="center" wrapText="1"/>
    </xf>
    <xf numFmtId="0" fontId="34" fillId="0" borderId="25" xfId="0" applyFont="1" applyBorder="1" applyAlignment="1" applyProtection="1">
      <alignment horizontal="center" vertical="center"/>
    </xf>
    <xf numFmtId="0" fontId="35" fillId="0" borderId="25" xfId="0" applyFont="1" applyBorder="1" applyAlignment="1" applyProtection="1">
      <alignment vertical="center" wrapText="1"/>
    </xf>
    <xf numFmtId="49" fontId="35" fillId="0" borderId="25" xfId="0" applyNumberFormat="1" applyFont="1" applyBorder="1" applyAlignment="1" applyProtection="1">
      <alignment vertical="center" wrapText="1"/>
    </xf>
    <xf numFmtId="168" fontId="35" fillId="0" borderId="25" xfId="0" applyNumberFormat="1" applyFont="1" applyBorder="1" applyAlignment="1" applyProtection="1">
      <alignment vertical="center" wrapText="1"/>
    </xf>
    <xf numFmtId="4" fontId="35" fillId="0" borderId="25" xfId="0" applyNumberFormat="1" applyFont="1" applyBorder="1" applyAlignment="1" applyProtection="1">
      <alignment vertical="center" wrapText="1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8" fontId="34" fillId="0" borderId="25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/>
    <xf numFmtId="0" fontId="37" fillId="0" borderId="0" xfId="0" applyFont="1" applyBorder="1" applyAlignment="1" applyProtection="1">
      <alignment horizontal="left"/>
    </xf>
    <xf numFmtId="4" fontId="37" fillId="0" borderId="23" xfId="0" applyNumberFormat="1" applyFont="1" applyBorder="1" applyAlignment="1" applyProtection="1"/>
    <xf numFmtId="0" fontId="34" fillId="0" borderId="25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269640</xdr:colOff>
      <xdr:row>0</xdr:row>
      <xdr:rowOff>269640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69640" cy="269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275400</xdr:colOff>
      <xdr:row>0</xdr:row>
      <xdr:rowOff>275400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75400" cy="275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view="pageBreakPreview" zoomScale="85" zoomScaleNormal="100" zoomScalePageLayoutView="85" workbookViewId="0">
      <pane ySplit="1" topLeftCell="A90" activePane="bottomLeft" state="frozen"/>
      <selection pane="bottomLeft" activeCell="D40" sqref="D40"/>
    </sheetView>
  </sheetViews>
  <sheetFormatPr defaultColWidth="12" defaultRowHeight="13.5" x14ac:dyDescent="0.3"/>
  <cols>
    <col min="1" max="1" width="8.5" customWidth="1"/>
    <col min="2" max="2" width="1.5" customWidth="1"/>
    <col min="3" max="3" width="4.1640625" customWidth="1"/>
    <col min="4" max="33" width="2.5" customWidth="1"/>
    <col min="34" max="34" width="3.5" customWidth="1"/>
    <col min="35" max="37" width="2.5" customWidth="1"/>
    <col min="38" max="38" width="8.5" customWidth="1"/>
    <col min="39" max="39" width="3.5" customWidth="1"/>
    <col min="40" max="40" width="13.5" customWidth="1"/>
    <col min="41" max="41" width="7.5" customWidth="1"/>
    <col min="42" max="42" width="4.1640625" customWidth="1"/>
    <col min="43" max="43" width="1.5" customWidth="1"/>
    <col min="44" max="44" width="13.5" customWidth="1"/>
    <col min="45" max="46" width="25.6640625" hidden="1" customWidth="1"/>
    <col min="47" max="47" width="25" hidden="1" customWidth="1"/>
    <col min="48" max="52" width="21.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5" hidden="1" customWidth="1"/>
  </cols>
  <sheetData>
    <row r="1" spans="1:73" ht="21.2" customHeight="1" x14ac:dyDescent="0.3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 t="s">
        <v>4</v>
      </c>
      <c r="BB1" s="6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7" t="s">
        <v>5</v>
      </c>
      <c r="BU1" s="7" t="s">
        <v>5</v>
      </c>
    </row>
    <row r="2" spans="1:73" ht="36.950000000000003" customHeight="1" x14ac:dyDescent="0.3">
      <c r="C2" s="106" t="s">
        <v>6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R2" s="107" t="s">
        <v>7</v>
      </c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S2" s="8" t="s">
        <v>8</v>
      </c>
      <c r="BT2" s="8" t="s">
        <v>9</v>
      </c>
    </row>
    <row r="3" spans="1:73" ht="6.9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BS3" s="8" t="s">
        <v>8</v>
      </c>
      <c r="BT3" s="8" t="s">
        <v>10</v>
      </c>
    </row>
    <row r="4" spans="1:73" ht="36.950000000000003" customHeight="1" x14ac:dyDescent="0.3">
      <c r="B4" s="12"/>
      <c r="C4" s="108" t="s">
        <v>11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3"/>
      <c r="AS4" s="14" t="s">
        <v>12</v>
      </c>
      <c r="BS4" s="8" t="s">
        <v>13</v>
      </c>
    </row>
    <row r="5" spans="1:73" ht="14.45" customHeight="1" x14ac:dyDescent="0.3">
      <c r="B5" s="12"/>
      <c r="C5" s="15"/>
      <c r="D5" s="16" t="s">
        <v>14</v>
      </c>
      <c r="E5" s="15"/>
      <c r="F5" s="15"/>
      <c r="G5" s="15"/>
      <c r="H5" s="15"/>
      <c r="I5" s="15"/>
      <c r="J5" s="15"/>
      <c r="K5" s="109" t="s">
        <v>15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5"/>
      <c r="AQ5" s="13"/>
      <c r="BS5" s="8" t="s">
        <v>8</v>
      </c>
    </row>
    <row r="6" spans="1:73" ht="36.950000000000003" customHeight="1" x14ac:dyDescent="0.3">
      <c r="B6" s="12"/>
      <c r="C6" s="15"/>
      <c r="D6" s="18" t="s">
        <v>16</v>
      </c>
      <c r="E6" s="15"/>
      <c r="F6" s="15"/>
      <c r="G6" s="15"/>
      <c r="H6" s="15"/>
      <c r="I6" s="15"/>
      <c r="J6" s="15"/>
      <c r="K6" s="110" t="s">
        <v>17</v>
      </c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5"/>
      <c r="AQ6" s="13"/>
      <c r="BS6" s="8" t="s">
        <v>8</v>
      </c>
    </row>
    <row r="7" spans="1:73" ht="14.45" customHeight="1" x14ac:dyDescent="0.3">
      <c r="B7" s="12"/>
      <c r="C7" s="15"/>
      <c r="D7" s="19" t="s">
        <v>18</v>
      </c>
      <c r="E7" s="15"/>
      <c r="F7" s="15"/>
      <c r="G7" s="15"/>
      <c r="H7" s="15"/>
      <c r="I7" s="15"/>
      <c r="J7" s="15"/>
      <c r="K7" s="1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9" t="s">
        <v>19</v>
      </c>
      <c r="AL7" s="15"/>
      <c r="AM7" s="15"/>
      <c r="AN7" s="17"/>
      <c r="AO7" s="15"/>
      <c r="AP7" s="15"/>
      <c r="AQ7" s="13"/>
      <c r="BS7" s="8" t="s">
        <v>8</v>
      </c>
    </row>
    <row r="8" spans="1:73" ht="14.45" customHeight="1" x14ac:dyDescent="0.3">
      <c r="B8" s="12"/>
      <c r="C8" s="15"/>
      <c r="D8" s="19" t="s">
        <v>20</v>
      </c>
      <c r="E8" s="15"/>
      <c r="F8" s="15"/>
      <c r="G8" s="15"/>
      <c r="H8" s="15"/>
      <c r="I8" s="15"/>
      <c r="J8" s="15"/>
      <c r="K8" s="17" t="s">
        <v>21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9" t="s">
        <v>22</v>
      </c>
      <c r="AL8" s="15"/>
      <c r="AM8" s="15"/>
      <c r="AN8" s="111">
        <v>43738</v>
      </c>
      <c r="AO8" s="111"/>
      <c r="AP8" s="15"/>
      <c r="AQ8" s="13"/>
      <c r="BS8" s="8" t="s">
        <v>8</v>
      </c>
    </row>
    <row r="9" spans="1:73" ht="14.45" customHeight="1" x14ac:dyDescent="0.3"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3"/>
      <c r="BS9" s="8" t="s">
        <v>8</v>
      </c>
    </row>
    <row r="10" spans="1:73" ht="14.45" customHeight="1" x14ac:dyDescent="0.3">
      <c r="B10" s="12"/>
      <c r="C10" s="15"/>
      <c r="D10" s="19" t="s">
        <v>23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9" t="s">
        <v>24</v>
      </c>
      <c r="AL10" s="15"/>
      <c r="AM10" s="15"/>
      <c r="AN10" s="17"/>
      <c r="AO10" s="15"/>
      <c r="AP10" s="15"/>
      <c r="AQ10" s="13"/>
      <c r="BS10" s="8" t="s">
        <v>8</v>
      </c>
    </row>
    <row r="11" spans="1:73" ht="18.600000000000001" customHeight="1" x14ac:dyDescent="0.3">
      <c r="B11" s="12"/>
      <c r="C11" s="15"/>
      <c r="D11" s="15"/>
      <c r="E11" s="17" t="s">
        <v>21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9" t="s">
        <v>25</v>
      </c>
      <c r="AL11" s="15"/>
      <c r="AM11" s="15"/>
      <c r="AN11" s="17"/>
      <c r="AO11" s="15"/>
      <c r="AP11" s="15"/>
      <c r="AQ11" s="13"/>
      <c r="BS11" s="8" t="s">
        <v>8</v>
      </c>
    </row>
    <row r="12" spans="1:73" ht="6.95" customHeight="1" x14ac:dyDescent="0.3">
      <c r="B12" s="1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3"/>
      <c r="BS12" s="8" t="s">
        <v>8</v>
      </c>
    </row>
    <row r="13" spans="1:73" ht="14.45" customHeight="1" x14ac:dyDescent="0.3">
      <c r="B13" s="12"/>
      <c r="C13" s="15"/>
      <c r="D13" s="19" t="s">
        <v>26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9" t="s">
        <v>24</v>
      </c>
      <c r="AL13" s="15"/>
      <c r="AM13" s="15"/>
      <c r="AN13" s="17"/>
      <c r="AO13" s="15"/>
      <c r="AP13" s="15"/>
      <c r="AQ13" s="13"/>
      <c r="BS13" s="8" t="s">
        <v>8</v>
      </c>
    </row>
    <row r="14" spans="1:73" ht="15" x14ac:dyDescent="0.3">
      <c r="B14" s="12"/>
      <c r="C14" s="15"/>
      <c r="D14" s="15"/>
      <c r="E14" s="17" t="s">
        <v>21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9" t="s">
        <v>25</v>
      </c>
      <c r="AL14" s="15"/>
      <c r="AM14" s="15"/>
      <c r="AN14" s="17"/>
      <c r="AO14" s="15"/>
      <c r="AP14" s="15"/>
      <c r="AQ14" s="13"/>
      <c r="BS14" s="8" t="s">
        <v>8</v>
      </c>
    </row>
    <row r="15" spans="1:73" ht="6.95" customHeight="1" x14ac:dyDescent="0.3">
      <c r="B15" s="1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3"/>
      <c r="BS15" s="8" t="s">
        <v>5</v>
      </c>
    </row>
    <row r="16" spans="1:73" ht="14.45" customHeight="1" x14ac:dyDescent="0.3">
      <c r="B16" s="12"/>
      <c r="C16" s="15"/>
      <c r="D16" s="19" t="s">
        <v>27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9" t="s">
        <v>24</v>
      </c>
      <c r="AL16" s="15"/>
      <c r="AM16" s="15"/>
      <c r="AN16" s="17"/>
      <c r="AO16" s="15"/>
      <c r="AP16" s="15"/>
      <c r="AQ16" s="13"/>
      <c r="BS16" s="8" t="s">
        <v>5</v>
      </c>
    </row>
    <row r="17" spans="2:71" ht="18.600000000000001" customHeight="1" x14ac:dyDescent="0.3">
      <c r="B17" s="12"/>
      <c r="C17" s="15"/>
      <c r="D17" s="15"/>
      <c r="E17" s="17" t="s">
        <v>21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9" t="s">
        <v>25</v>
      </c>
      <c r="AL17" s="15"/>
      <c r="AM17" s="15"/>
      <c r="AN17" s="17"/>
      <c r="AO17" s="15"/>
      <c r="AP17" s="15"/>
      <c r="AQ17" s="13"/>
      <c r="BS17" s="8" t="s">
        <v>28</v>
      </c>
    </row>
    <row r="18" spans="2:71" ht="6.95" customHeight="1" x14ac:dyDescent="0.3">
      <c r="B18" s="1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3"/>
      <c r="BS18" s="8" t="s">
        <v>8</v>
      </c>
    </row>
    <row r="19" spans="2:71" ht="14.45" customHeight="1" x14ac:dyDescent="0.3">
      <c r="B19" s="12"/>
      <c r="C19" s="15"/>
      <c r="D19" s="19" t="s">
        <v>29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9" t="s">
        <v>24</v>
      </c>
      <c r="AL19" s="15"/>
      <c r="AM19" s="15"/>
      <c r="AN19" s="17"/>
      <c r="AO19" s="15"/>
      <c r="AP19" s="15"/>
      <c r="AQ19" s="13"/>
      <c r="BS19" s="8" t="s">
        <v>8</v>
      </c>
    </row>
    <row r="20" spans="2:71" ht="18.600000000000001" customHeight="1" x14ac:dyDescent="0.3">
      <c r="B20" s="12"/>
      <c r="C20" s="15"/>
      <c r="D20" s="15"/>
      <c r="E20" s="17" t="s">
        <v>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9" t="s">
        <v>25</v>
      </c>
      <c r="AL20" s="15"/>
      <c r="AM20" s="15"/>
      <c r="AN20" s="17"/>
      <c r="AO20" s="15"/>
      <c r="AP20" s="15"/>
      <c r="AQ20" s="13"/>
    </row>
    <row r="21" spans="2:71" ht="6.95" customHeight="1" x14ac:dyDescent="0.3">
      <c r="B21" s="1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3"/>
    </row>
    <row r="22" spans="2:71" ht="15" x14ac:dyDescent="0.3">
      <c r="B22" s="12"/>
      <c r="C22" s="15"/>
      <c r="D22" s="19" t="s">
        <v>30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3"/>
    </row>
    <row r="23" spans="2:71" ht="16.5" customHeight="1" x14ac:dyDescent="0.3">
      <c r="B23" s="12"/>
      <c r="C23" s="15"/>
      <c r="D23" s="15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5"/>
      <c r="AP23" s="15"/>
      <c r="AQ23" s="13"/>
    </row>
    <row r="24" spans="2:71" ht="6.95" customHeight="1" x14ac:dyDescent="0.3">
      <c r="B24" s="1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3"/>
    </row>
    <row r="25" spans="2:71" ht="6.95" customHeight="1" x14ac:dyDescent="0.3">
      <c r="B25" s="12"/>
      <c r="C25" s="15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15"/>
      <c r="AQ25" s="13"/>
    </row>
    <row r="26" spans="2:71" ht="14.45" customHeight="1" x14ac:dyDescent="0.3">
      <c r="B26" s="12"/>
      <c r="C26" s="15"/>
      <c r="D26" s="21" t="s">
        <v>31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13">
        <f>ROUND(AG87,2)</f>
        <v>0</v>
      </c>
      <c r="AL26" s="113"/>
      <c r="AM26" s="113"/>
      <c r="AN26" s="113"/>
      <c r="AO26" s="113"/>
      <c r="AP26" s="15"/>
      <c r="AQ26" s="13"/>
    </row>
    <row r="27" spans="2:71" ht="14.45" customHeight="1" x14ac:dyDescent="0.3">
      <c r="B27" s="12"/>
      <c r="C27" s="15"/>
      <c r="D27" s="21" t="s">
        <v>32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13">
        <f>ROUND(AG90,2)</f>
        <v>0</v>
      </c>
      <c r="AL27" s="113"/>
      <c r="AM27" s="113"/>
      <c r="AN27" s="113"/>
      <c r="AO27" s="113"/>
      <c r="AP27" s="15"/>
      <c r="AQ27" s="13"/>
    </row>
    <row r="28" spans="2:71" s="22" customFormat="1" ht="6.95" customHeight="1" x14ac:dyDescent="0.3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5"/>
    </row>
    <row r="29" spans="2:71" s="22" customFormat="1" ht="26.1" customHeight="1" x14ac:dyDescent="0.3">
      <c r="B29" s="23"/>
      <c r="C29" s="24"/>
      <c r="D29" s="26" t="s">
        <v>33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114">
        <f>ROUND(AK26+AK27,2)</f>
        <v>0</v>
      </c>
      <c r="AL29" s="114"/>
      <c r="AM29" s="114"/>
      <c r="AN29" s="114"/>
      <c r="AO29" s="114"/>
      <c r="AP29" s="24"/>
      <c r="AQ29" s="25"/>
    </row>
    <row r="30" spans="2:71" s="22" customFormat="1" ht="6.95" customHeight="1" x14ac:dyDescent="0.3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5"/>
    </row>
    <row r="31" spans="2:71" s="28" customFormat="1" ht="14.45" customHeight="1" x14ac:dyDescent="0.3">
      <c r="B31" s="29"/>
      <c r="C31" s="30"/>
      <c r="D31" s="31" t="s">
        <v>34</v>
      </c>
      <c r="E31" s="30"/>
      <c r="F31" s="31" t="s">
        <v>35</v>
      </c>
      <c r="G31" s="30"/>
      <c r="H31" s="30"/>
      <c r="I31" s="30"/>
      <c r="J31" s="30"/>
      <c r="K31" s="30"/>
      <c r="L31" s="115">
        <v>0.21</v>
      </c>
      <c r="M31" s="115"/>
      <c r="N31" s="115"/>
      <c r="O31" s="115"/>
      <c r="P31" s="30"/>
      <c r="Q31" s="30"/>
      <c r="R31" s="30"/>
      <c r="S31" s="30"/>
      <c r="T31" s="32" t="s">
        <v>36</v>
      </c>
      <c r="U31" s="30"/>
      <c r="V31" s="30"/>
      <c r="W31" s="116">
        <f>ROUND(AZ87+SUM(CD91),2)</f>
        <v>0</v>
      </c>
      <c r="X31" s="116"/>
      <c r="Y31" s="116"/>
      <c r="Z31" s="116"/>
      <c r="AA31" s="116"/>
      <c r="AB31" s="116"/>
      <c r="AC31" s="116"/>
      <c r="AD31" s="116"/>
      <c r="AE31" s="116"/>
      <c r="AF31" s="30"/>
      <c r="AG31" s="30"/>
      <c r="AH31" s="30"/>
      <c r="AI31" s="30"/>
      <c r="AJ31" s="30"/>
      <c r="AK31" s="116">
        <f>ROUND(AV87+SUM(BY91),2)</f>
        <v>0</v>
      </c>
      <c r="AL31" s="116"/>
      <c r="AM31" s="116"/>
      <c r="AN31" s="116"/>
      <c r="AO31" s="116"/>
      <c r="AP31" s="30"/>
      <c r="AQ31" s="33"/>
    </row>
    <row r="32" spans="2:71" s="28" customFormat="1" ht="14.45" customHeight="1" x14ac:dyDescent="0.3">
      <c r="B32" s="29"/>
      <c r="C32" s="30"/>
      <c r="D32" s="30"/>
      <c r="E32" s="30"/>
      <c r="F32" s="31" t="s">
        <v>37</v>
      </c>
      <c r="G32" s="30"/>
      <c r="H32" s="30"/>
      <c r="I32" s="30"/>
      <c r="J32" s="30"/>
      <c r="K32" s="30"/>
      <c r="L32" s="115">
        <v>0.15</v>
      </c>
      <c r="M32" s="115"/>
      <c r="N32" s="115"/>
      <c r="O32" s="115"/>
      <c r="P32" s="30"/>
      <c r="Q32" s="30"/>
      <c r="R32" s="30"/>
      <c r="S32" s="30"/>
      <c r="T32" s="32" t="s">
        <v>36</v>
      </c>
      <c r="U32" s="30"/>
      <c r="V32" s="30"/>
      <c r="W32" s="116">
        <f>ROUND(BA87+SUM(CE91),2)</f>
        <v>0</v>
      </c>
      <c r="X32" s="116"/>
      <c r="Y32" s="116"/>
      <c r="Z32" s="116"/>
      <c r="AA32" s="116"/>
      <c r="AB32" s="116"/>
      <c r="AC32" s="116"/>
      <c r="AD32" s="116"/>
      <c r="AE32" s="116"/>
      <c r="AF32" s="30"/>
      <c r="AG32" s="30"/>
      <c r="AH32" s="30"/>
      <c r="AI32" s="30"/>
      <c r="AJ32" s="30"/>
      <c r="AK32" s="116">
        <f>ROUND(AW87+SUM(BZ91),2)</f>
        <v>0</v>
      </c>
      <c r="AL32" s="116"/>
      <c r="AM32" s="116"/>
      <c r="AN32" s="116"/>
      <c r="AO32" s="116"/>
      <c r="AP32" s="30"/>
      <c r="AQ32" s="33"/>
    </row>
    <row r="33" spans="2:43" s="28" customFormat="1" ht="14.45" hidden="1" customHeight="1" x14ac:dyDescent="0.3">
      <c r="B33" s="29"/>
      <c r="C33" s="30"/>
      <c r="D33" s="30"/>
      <c r="E33" s="30"/>
      <c r="F33" s="31" t="s">
        <v>38</v>
      </c>
      <c r="G33" s="30"/>
      <c r="H33" s="30"/>
      <c r="I33" s="30"/>
      <c r="J33" s="30"/>
      <c r="K33" s="30"/>
      <c r="L33" s="115">
        <v>0.21</v>
      </c>
      <c r="M33" s="115"/>
      <c r="N33" s="115"/>
      <c r="O33" s="115"/>
      <c r="P33" s="30"/>
      <c r="Q33" s="30"/>
      <c r="R33" s="30"/>
      <c r="S33" s="30"/>
      <c r="T33" s="32" t="s">
        <v>36</v>
      </c>
      <c r="U33" s="30"/>
      <c r="V33" s="30"/>
      <c r="W33" s="116">
        <f>ROUND(BB87+SUM(CF91),2)</f>
        <v>0</v>
      </c>
      <c r="X33" s="116"/>
      <c r="Y33" s="116"/>
      <c r="Z33" s="116"/>
      <c r="AA33" s="116"/>
      <c r="AB33" s="116"/>
      <c r="AC33" s="116"/>
      <c r="AD33" s="116"/>
      <c r="AE33" s="116"/>
      <c r="AF33" s="30"/>
      <c r="AG33" s="30"/>
      <c r="AH33" s="30"/>
      <c r="AI33" s="30"/>
      <c r="AJ33" s="30"/>
      <c r="AK33" s="116">
        <v>0</v>
      </c>
      <c r="AL33" s="116"/>
      <c r="AM33" s="116"/>
      <c r="AN33" s="116"/>
      <c r="AO33" s="116"/>
      <c r="AP33" s="30"/>
      <c r="AQ33" s="33"/>
    </row>
    <row r="34" spans="2:43" s="28" customFormat="1" ht="14.45" hidden="1" customHeight="1" x14ac:dyDescent="0.3">
      <c r="B34" s="29"/>
      <c r="C34" s="30"/>
      <c r="D34" s="30"/>
      <c r="E34" s="30"/>
      <c r="F34" s="31" t="s">
        <v>39</v>
      </c>
      <c r="G34" s="30"/>
      <c r="H34" s="30"/>
      <c r="I34" s="30"/>
      <c r="J34" s="30"/>
      <c r="K34" s="30"/>
      <c r="L34" s="115">
        <v>0.15</v>
      </c>
      <c r="M34" s="115"/>
      <c r="N34" s="115"/>
      <c r="O34" s="115"/>
      <c r="P34" s="30"/>
      <c r="Q34" s="30"/>
      <c r="R34" s="30"/>
      <c r="S34" s="30"/>
      <c r="T34" s="32" t="s">
        <v>36</v>
      </c>
      <c r="U34" s="30"/>
      <c r="V34" s="30"/>
      <c r="W34" s="116">
        <f>ROUND(BC87+SUM(CG91),2)</f>
        <v>0</v>
      </c>
      <c r="X34" s="116"/>
      <c r="Y34" s="116"/>
      <c r="Z34" s="116"/>
      <c r="AA34" s="116"/>
      <c r="AB34" s="116"/>
      <c r="AC34" s="116"/>
      <c r="AD34" s="116"/>
      <c r="AE34" s="116"/>
      <c r="AF34" s="30"/>
      <c r="AG34" s="30"/>
      <c r="AH34" s="30"/>
      <c r="AI34" s="30"/>
      <c r="AJ34" s="30"/>
      <c r="AK34" s="116">
        <v>0</v>
      </c>
      <c r="AL34" s="116"/>
      <c r="AM34" s="116"/>
      <c r="AN34" s="116"/>
      <c r="AO34" s="116"/>
      <c r="AP34" s="30"/>
      <c r="AQ34" s="33"/>
    </row>
    <row r="35" spans="2:43" s="28" customFormat="1" ht="14.45" hidden="1" customHeight="1" x14ac:dyDescent="0.3">
      <c r="B35" s="29"/>
      <c r="C35" s="30"/>
      <c r="D35" s="30"/>
      <c r="E35" s="30"/>
      <c r="F35" s="31" t="s">
        <v>40</v>
      </c>
      <c r="G35" s="30"/>
      <c r="H35" s="30"/>
      <c r="I35" s="30"/>
      <c r="J35" s="30"/>
      <c r="K35" s="30"/>
      <c r="L35" s="115">
        <v>0</v>
      </c>
      <c r="M35" s="115"/>
      <c r="N35" s="115"/>
      <c r="O35" s="115"/>
      <c r="P35" s="30"/>
      <c r="Q35" s="30"/>
      <c r="R35" s="30"/>
      <c r="S35" s="30"/>
      <c r="T35" s="32" t="s">
        <v>36</v>
      </c>
      <c r="U35" s="30"/>
      <c r="V35" s="30"/>
      <c r="W35" s="116">
        <f>ROUND(BD87+SUM(CH91),2)</f>
        <v>0</v>
      </c>
      <c r="X35" s="116"/>
      <c r="Y35" s="116"/>
      <c r="Z35" s="116"/>
      <c r="AA35" s="116"/>
      <c r="AB35" s="116"/>
      <c r="AC35" s="116"/>
      <c r="AD35" s="116"/>
      <c r="AE35" s="116"/>
      <c r="AF35" s="30"/>
      <c r="AG35" s="30"/>
      <c r="AH35" s="30"/>
      <c r="AI35" s="30"/>
      <c r="AJ35" s="30"/>
      <c r="AK35" s="116">
        <v>0</v>
      </c>
      <c r="AL35" s="116"/>
      <c r="AM35" s="116"/>
      <c r="AN35" s="116"/>
      <c r="AO35" s="116"/>
      <c r="AP35" s="30"/>
      <c r="AQ35" s="33"/>
    </row>
    <row r="36" spans="2:43" s="22" customFormat="1" ht="6.95" customHeight="1" x14ac:dyDescent="0.3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5"/>
    </row>
    <row r="37" spans="2:43" s="22" customFormat="1" ht="26.1" customHeight="1" x14ac:dyDescent="0.3">
      <c r="B37" s="23"/>
      <c r="C37" s="34"/>
      <c r="D37" s="35" t="s">
        <v>41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 t="s">
        <v>42</v>
      </c>
      <c r="U37" s="36"/>
      <c r="V37" s="36"/>
      <c r="W37" s="36"/>
      <c r="X37" s="117" t="s">
        <v>43</v>
      </c>
      <c r="Y37" s="117"/>
      <c r="Z37" s="117"/>
      <c r="AA37" s="117"/>
      <c r="AB37" s="117"/>
      <c r="AC37" s="36"/>
      <c r="AD37" s="36"/>
      <c r="AE37" s="36"/>
      <c r="AF37" s="36"/>
      <c r="AG37" s="36"/>
      <c r="AH37" s="36"/>
      <c r="AI37" s="36"/>
      <c r="AJ37" s="36"/>
      <c r="AK37" s="118">
        <f>SUM(AK29:AK35)</f>
        <v>0</v>
      </c>
      <c r="AL37" s="118"/>
      <c r="AM37" s="118"/>
      <c r="AN37" s="118"/>
      <c r="AO37" s="118"/>
      <c r="AP37" s="34"/>
      <c r="AQ37" s="25"/>
    </row>
    <row r="38" spans="2:43" s="22" customFormat="1" ht="14.45" customHeight="1" x14ac:dyDescent="0.3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5"/>
    </row>
    <row r="39" spans="2:43" x14ac:dyDescent="0.3">
      <c r="B39" s="1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3"/>
    </row>
    <row r="40" spans="2:43" x14ac:dyDescent="0.3">
      <c r="B40" s="1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3"/>
    </row>
    <row r="41" spans="2:43" x14ac:dyDescent="0.3">
      <c r="B41" s="1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3"/>
    </row>
    <row r="42" spans="2:43" x14ac:dyDescent="0.3">
      <c r="B42" s="1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3"/>
    </row>
    <row r="43" spans="2:43" x14ac:dyDescent="0.3">
      <c r="B43" s="1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3"/>
    </row>
    <row r="44" spans="2:43" x14ac:dyDescent="0.3">
      <c r="B44" s="1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3"/>
    </row>
    <row r="45" spans="2:43" x14ac:dyDescent="0.3">
      <c r="B45" s="1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3"/>
    </row>
    <row r="46" spans="2:43" x14ac:dyDescent="0.3">
      <c r="B46" s="1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3"/>
    </row>
    <row r="47" spans="2:43" x14ac:dyDescent="0.3">
      <c r="B47" s="1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3"/>
    </row>
    <row r="48" spans="2:43" x14ac:dyDescent="0.3">
      <c r="B48" s="1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3"/>
    </row>
    <row r="49" spans="2:43" s="22" customFormat="1" ht="15" x14ac:dyDescent="0.3">
      <c r="B49" s="23"/>
      <c r="C49" s="24"/>
      <c r="D49" s="38" t="s">
        <v>44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40"/>
      <c r="AA49" s="24"/>
      <c r="AB49" s="24"/>
      <c r="AC49" s="38" t="s">
        <v>45</v>
      </c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40"/>
      <c r="AP49" s="24"/>
      <c r="AQ49" s="25"/>
    </row>
    <row r="50" spans="2:43" x14ac:dyDescent="0.3">
      <c r="B50" s="12"/>
      <c r="C50" s="15"/>
      <c r="D50" s="41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42"/>
      <c r="AA50" s="15"/>
      <c r="AB50" s="15"/>
      <c r="AC50" s="41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42"/>
      <c r="AP50" s="15"/>
      <c r="AQ50" s="13"/>
    </row>
    <row r="51" spans="2:43" x14ac:dyDescent="0.3">
      <c r="B51" s="12"/>
      <c r="C51" s="15"/>
      <c r="D51" s="41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42"/>
      <c r="AA51" s="15"/>
      <c r="AB51" s="15"/>
      <c r="AC51" s="41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42"/>
      <c r="AP51" s="15"/>
      <c r="AQ51" s="13"/>
    </row>
    <row r="52" spans="2:43" x14ac:dyDescent="0.3">
      <c r="B52" s="12"/>
      <c r="C52" s="15"/>
      <c r="D52" s="41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42"/>
      <c r="AA52" s="15"/>
      <c r="AB52" s="15"/>
      <c r="AC52" s="41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42"/>
      <c r="AP52" s="15"/>
      <c r="AQ52" s="13"/>
    </row>
    <row r="53" spans="2:43" x14ac:dyDescent="0.3">
      <c r="B53" s="12"/>
      <c r="C53" s="15"/>
      <c r="D53" s="41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42"/>
      <c r="AA53" s="15"/>
      <c r="AB53" s="15"/>
      <c r="AC53" s="41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42"/>
      <c r="AP53" s="15"/>
      <c r="AQ53" s="13"/>
    </row>
    <row r="54" spans="2:43" x14ac:dyDescent="0.3">
      <c r="B54" s="12"/>
      <c r="C54" s="15"/>
      <c r="D54" s="41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42"/>
      <c r="AA54" s="15"/>
      <c r="AB54" s="15"/>
      <c r="AC54" s="41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42"/>
      <c r="AP54" s="15"/>
      <c r="AQ54" s="13"/>
    </row>
    <row r="55" spans="2:43" x14ac:dyDescent="0.3">
      <c r="B55" s="12"/>
      <c r="C55" s="15"/>
      <c r="D55" s="41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42"/>
      <c r="AA55" s="15"/>
      <c r="AB55" s="15"/>
      <c r="AC55" s="41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42"/>
      <c r="AP55" s="15"/>
      <c r="AQ55" s="13"/>
    </row>
    <row r="56" spans="2:43" x14ac:dyDescent="0.3">
      <c r="B56" s="12"/>
      <c r="C56" s="15"/>
      <c r="D56" s="41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42"/>
      <c r="AA56" s="15"/>
      <c r="AB56" s="15"/>
      <c r="AC56" s="41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42"/>
      <c r="AP56" s="15"/>
      <c r="AQ56" s="13"/>
    </row>
    <row r="57" spans="2:43" x14ac:dyDescent="0.3">
      <c r="B57" s="12"/>
      <c r="C57" s="15"/>
      <c r="D57" s="41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42"/>
      <c r="AA57" s="15"/>
      <c r="AB57" s="15"/>
      <c r="AC57" s="41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42"/>
      <c r="AP57" s="15"/>
      <c r="AQ57" s="13"/>
    </row>
    <row r="58" spans="2:43" s="22" customFormat="1" ht="15" x14ac:dyDescent="0.3">
      <c r="B58" s="23"/>
      <c r="C58" s="24"/>
      <c r="D58" s="43" t="s">
        <v>46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5" t="s">
        <v>47</v>
      </c>
      <c r="S58" s="44"/>
      <c r="T58" s="44"/>
      <c r="U58" s="44"/>
      <c r="V58" s="44"/>
      <c r="W58" s="44"/>
      <c r="X58" s="44"/>
      <c r="Y58" s="44"/>
      <c r="Z58" s="46"/>
      <c r="AA58" s="24"/>
      <c r="AB58" s="24"/>
      <c r="AC58" s="43" t="s">
        <v>46</v>
      </c>
      <c r="AD58" s="44"/>
      <c r="AE58" s="44"/>
      <c r="AF58" s="44"/>
      <c r="AG58" s="44"/>
      <c r="AH58" s="44"/>
      <c r="AI58" s="44"/>
      <c r="AJ58" s="44"/>
      <c r="AK58" s="44"/>
      <c r="AL58" s="44"/>
      <c r="AM58" s="45" t="s">
        <v>47</v>
      </c>
      <c r="AN58" s="44"/>
      <c r="AO58" s="46"/>
      <c r="AP58" s="24"/>
      <c r="AQ58" s="25"/>
    </row>
    <row r="59" spans="2:43" x14ac:dyDescent="0.3">
      <c r="B59" s="1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3"/>
    </row>
    <row r="60" spans="2:43" s="22" customFormat="1" ht="15" x14ac:dyDescent="0.3">
      <c r="B60" s="23"/>
      <c r="C60" s="24"/>
      <c r="D60" s="38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40"/>
      <c r="AA60" s="24"/>
      <c r="AB60" s="24"/>
      <c r="AC60" s="38" t="s">
        <v>49</v>
      </c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40"/>
      <c r="AP60" s="24"/>
      <c r="AQ60" s="25"/>
    </row>
    <row r="61" spans="2:43" x14ac:dyDescent="0.3">
      <c r="B61" s="12"/>
      <c r="C61" s="15"/>
      <c r="D61" s="41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42"/>
      <c r="AA61" s="15"/>
      <c r="AB61" s="15"/>
      <c r="AC61" s="41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42"/>
      <c r="AP61" s="15"/>
      <c r="AQ61" s="13"/>
    </row>
    <row r="62" spans="2:43" x14ac:dyDescent="0.3">
      <c r="B62" s="12"/>
      <c r="C62" s="15"/>
      <c r="D62" s="41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42"/>
      <c r="AA62" s="15"/>
      <c r="AB62" s="15"/>
      <c r="AC62" s="41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42"/>
      <c r="AP62" s="15"/>
      <c r="AQ62" s="13"/>
    </row>
    <row r="63" spans="2:43" x14ac:dyDescent="0.3">
      <c r="B63" s="12"/>
      <c r="C63" s="15"/>
      <c r="D63" s="41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42"/>
      <c r="AA63" s="15"/>
      <c r="AB63" s="15"/>
      <c r="AC63" s="41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42"/>
      <c r="AP63" s="15"/>
      <c r="AQ63" s="13"/>
    </row>
    <row r="64" spans="2:43" x14ac:dyDescent="0.3">
      <c r="B64" s="12"/>
      <c r="C64" s="15"/>
      <c r="D64" s="41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42"/>
      <c r="AA64" s="15"/>
      <c r="AB64" s="15"/>
      <c r="AC64" s="41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42"/>
      <c r="AP64" s="15"/>
      <c r="AQ64" s="13"/>
    </row>
    <row r="65" spans="2:43" x14ac:dyDescent="0.3">
      <c r="B65" s="12"/>
      <c r="C65" s="15"/>
      <c r="D65" s="41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42"/>
      <c r="AA65" s="15"/>
      <c r="AB65" s="15"/>
      <c r="AC65" s="41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42"/>
      <c r="AP65" s="15"/>
      <c r="AQ65" s="13"/>
    </row>
    <row r="66" spans="2:43" x14ac:dyDescent="0.3">
      <c r="B66" s="12"/>
      <c r="C66" s="15"/>
      <c r="D66" s="41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42"/>
      <c r="AA66" s="15"/>
      <c r="AB66" s="15"/>
      <c r="AC66" s="41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42"/>
      <c r="AP66" s="15"/>
      <c r="AQ66" s="13"/>
    </row>
    <row r="67" spans="2:43" x14ac:dyDescent="0.3">
      <c r="B67" s="12"/>
      <c r="C67" s="15"/>
      <c r="D67" s="41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42"/>
      <c r="AA67" s="15"/>
      <c r="AB67" s="15"/>
      <c r="AC67" s="41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42"/>
      <c r="AP67" s="15"/>
      <c r="AQ67" s="13"/>
    </row>
    <row r="68" spans="2:43" x14ac:dyDescent="0.3">
      <c r="B68" s="12"/>
      <c r="C68" s="15"/>
      <c r="D68" s="41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42"/>
      <c r="AA68" s="15"/>
      <c r="AB68" s="15"/>
      <c r="AC68" s="41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42"/>
      <c r="AP68" s="15"/>
      <c r="AQ68" s="13"/>
    </row>
    <row r="69" spans="2:43" s="22" customFormat="1" ht="15" x14ac:dyDescent="0.3">
      <c r="B69" s="23"/>
      <c r="C69" s="24"/>
      <c r="D69" s="43" t="s">
        <v>46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5" t="s">
        <v>47</v>
      </c>
      <c r="S69" s="44"/>
      <c r="T69" s="44"/>
      <c r="U69" s="44"/>
      <c r="V69" s="44"/>
      <c r="W69" s="44"/>
      <c r="X69" s="44"/>
      <c r="Y69" s="44"/>
      <c r="Z69" s="46"/>
      <c r="AA69" s="24"/>
      <c r="AB69" s="24"/>
      <c r="AC69" s="43" t="s">
        <v>46</v>
      </c>
      <c r="AD69" s="44"/>
      <c r="AE69" s="44"/>
      <c r="AF69" s="44"/>
      <c r="AG69" s="44"/>
      <c r="AH69" s="44"/>
      <c r="AI69" s="44"/>
      <c r="AJ69" s="44"/>
      <c r="AK69" s="44"/>
      <c r="AL69" s="44"/>
      <c r="AM69" s="45" t="s">
        <v>47</v>
      </c>
      <c r="AN69" s="44"/>
      <c r="AO69" s="46"/>
      <c r="AP69" s="24"/>
      <c r="AQ69" s="25"/>
    </row>
    <row r="70" spans="2:43" s="22" customFormat="1" ht="6.95" customHeight="1" x14ac:dyDescent="0.3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5"/>
    </row>
    <row r="71" spans="2:43" s="22" customFormat="1" ht="6.95" customHeight="1" x14ac:dyDescent="0.3"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9"/>
    </row>
    <row r="75" spans="2:43" s="22" customFormat="1" ht="6.95" customHeight="1" x14ac:dyDescent="0.3"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2"/>
    </row>
    <row r="76" spans="2:43" s="22" customFormat="1" ht="36.950000000000003" customHeight="1" x14ac:dyDescent="0.3">
      <c r="B76" s="23"/>
      <c r="C76" s="108" t="s">
        <v>50</v>
      </c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25"/>
    </row>
    <row r="77" spans="2:43" s="53" customFormat="1" ht="14.45" customHeight="1" x14ac:dyDescent="0.3">
      <c r="B77" s="54"/>
      <c r="C77" s="19" t="s">
        <v>14</v>
      </c>
      <c r="D77" s="55"/>
      <c r="E77" s="55"/>
      <c r="F77" s="55"/>
      <c r="G77" s="55"/>
      <c r="H77" s="55"/>
      <c r="I77" s="55"/>
      <c r="J77" s="55"/>
      <c r="K77" s="55"/>
      <c r="L77" s="55" t="str">
        <f>K5</f>
        <v>2019LMC002</v>
      </c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6"/>
    </row>
    <row r="78" spans="2:43" s="57" customFormat="1" ht="36.950000000000003" customHeight="1" x14ac:dyDescent="0.3">
      <c r="B78" s="58"/>
      <c r="C78" s="59" t="s">
        <v>16</v>
      </c>
      <c r="D78" s="60"/>
      <c r="E78" s="60"/>
      <c r="F78" s="60"/>
      <c r="G78" s="60"/>
      <c r="H78" s="60"/>
      <c r="I78" s="60"/>
      <c r="J78" s="60"/>
      <c r="K78" s="60"/>
      <c r="L78" s="119" t="str">
        <f>K6</f>
        <v>Servisní zázemí pro bezpilotní letecké prostředky - LIBEŇ</v>
      </c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60"/>
      <c r="AQ78" s="61"/>
    </row>
    <row r="79" spans="2:43" s="22" customFormat="1" ht="6.95" customHeight="1" x14ac:dyDescent="0.3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5"/>
    </row>
    <row r="80" spans="2:43" s="22" customFormat="1" ht="15" x14ac:dyDescent="0.3">
      <c r="B80" s="23"/>
      <c r="C80" s="19" t="s">
        <v>20</v>
      </c>
      <c r="D80" s="24"/>
      <c r="E80" s="24"/>
      <c r="F80" s="24"/>
      <c r="G80" s="24"/>
      <c r="H80" s="24"/>
      <c r="I80" s="24"/>
      <c r="J80" s="24"/>
      <c r="K80" s="24"/>
      <c r="L80" s="62" t="str">
        <f>IF(K8="","",K8)</f>
        <v xml:space="preserve"> 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19" t="s">
        <v>22</v>
      </c>
      <c r="AJ80" s="24"/>
      <c r="AK80" s="24"/>
      <c r="AL80" s="24"/>
      <c r="AM80" s="111">
        <f>IF(AN8= "","",AN8)</f>
        <v>43738</v>
      </c>
      <c r="AN80" s="111"/>
      <c r="AO80" s="24"/>
      <c r="AP80" s="24"/>
      <c r="AQ80" s="25"/>
    </row>
    <row r="81" spans="1:76" s="22" customFormat="1" ht="6.95" customHeight="1" x14ac:dyDescent="0.3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5"/>
    </row>
    <row r="82" spans="1:76" s="22" customFormat="1" ht="15" x14ac:dyDescent="0.3">
      <c r="B82" s="23"/>
      <c r="C82" s="19" t="s">
        <v>23</v>
      </c>
      <c r="D82" s="24"/>
      <c r="E82" s="24"/>
      <c r="F82" s="24"/>
      <c r="G82" s="24"/>
      <c r="H82" s="24"/>
      <c r="I82" s="24"/>
      <c r="J82" s="24"/>
      <c r="K82" s="24"/>
      <c r="L82" s="55" t="str">
        <f>IF(E11= "","",E11)</f>
        <v xml:space="preserve"> 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19" t="s">
        <v>27</v>
      </c>
      <c r="AJ82" s="24"/>
      <c r="AK82" s="24"/>
      <c r="AL82" s="24"/>
      <c r="AM82" s="120" t="str">
        <f>IF(E17="","",E17)</f>
        <v xml:space="preserve"> </v>
      </c>
      <c r="AN82" s="120"/>
      <c r="AO82" s="120"/>
      <c r="AP82" s="120"/>
      <c r="AQ82" s="25"/>
      <c r="AS82" s="121" t="s">
        <v>51</v>
      </c>
      <c r="AT82" s="121"/>
      <c r="AU82" s="39"/>
      <c r="AV82" s="39"/>
      <c r="AW82" s="39"/>
      <c r="AX82" s="39"/>
      <c r="AY82" s="39"/>
      <c r="AZ82" s="39"/>
      <c r="BA82" s="39"/>
      <c r="BB82" s="39"/>
      <c r="BC82" s="39"/>
      <c r="BD82" s="40"/>
    </row>
    <row r="83" spans="1:76" s="22" customFormat="1" ht="15" x14ac:dyDescent="0.3">
      <c r="B83" s="23"/>
      <c r="C83" s="19" t="s">
        <v>26</v>
      </c>
      <c r="D83" s="24"/>
      <c r="E83" s="24"/>
      <c r="F83" s="24"/>
      <c r="G83" s="24"/>
      <c r="H83" s="24"/>
      <c r="I83" s="24"/>
      <c r="J83" s="24"/>
      <c r="K83" s="24"/>
      <c r="L83" s="55" t="str">
        <f>IF(E14="","",E14)</f>
        <v xml:space="preserve"> 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19" t="s">
        <v>29</v>
      </c>
      <c r="AJ83" s="24"/>
      <c r="AK83" s="24"/>
      <c r="AL83" s="24"/>
      <c r="AM83" s="120" t="str">
        <f>IF(E20="","",E20)</f>
        <v xml:space="preserve"> </v>
      </c>
      <c r="AN83" s="120"/>
      <c r="AO83" s="120"/>
      <c r="AP83" s="120"/>
      <c r="AQ83" s="25"/>
      <c r="AS83" s="121"/>
      <c r="AT83" s="121"/>
      <c r="AU83" s="24"/>
      <c r="AV83" s="24"/>
      <c r="AW83" s="24"/>
      <c r="AX83" s="24"/>
      <c r="AY83" s="24"/>
      <c r="AZ83" s="24"/>
      <c r="BA83" s="24"/>
      <c r="BB83" s="24"/>
      <c r="BC83" s="24"/>
      <c r="BD83" s="63"/>
    </row>
    <row r="84" spans="1:76" s="22" customFormat="1" ht="10.7" customHeight="1" x14ac:dyDescent="0.3"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5"/>
      <c r="AS84" s="121"/>
      <c r="AT84" s="121"/>
      <c r="AU84" s="24"/>
      <c r="AV84" s="24"/>
      <c r="AW84" s="24"/>
      <c r="AX84" s="24"/>
      <c r="AY84" s="24"/>
      <c r="AZ84" s="24"/>
      <c r="BA84" s="24"/>
      <c r="BB84" s="24"/>
      <c r="BC84" s="24"/>
      <c r="BD84" s="63"/>
    </row>
    <row r="85" spans="1:76" s="22" customFormat="1" ht="29.25" customHeight="1" x14ac:dyDescent="0.3">
      <c r="B85" s="23"/>
      <c r="C85" s="122" t="s">
        <v>52</v>
      </c>
      <c r="D85" s="122"/>
      <c r="E85" s="122"/>
      <c r="F85" s="122"/>
      <c r="G85" s="122"/>
      <c r="H85" s="64"/>
      <c r="I85" s="123" t="s">
        <v>53</v>
      </c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 t="s">
        <v>54</v>
      </c>
      <c r="AH85" s="123"/>
      <c r="AI85" s="123"/>
      <c r="AJ85" s="123"/>
      <c r="AK85" s="123"/>
      <c r="AL85" s="123"/>
      <c r="AM85" s="123"/>
      <c r="AN85" s="124" t="s">
        <v>55</v>
      </c>
      <c r="AO85" s="124"/>
      <c r="AP85" s="124"/>
      <c r="AQ85" s="25"/>
      <c r="AS85" s="65" t="s">
        <v>56</v>
      </c>
      <c r="AT85" s="66" t="s">
        <v>57</v>
      </c>
      <c r="AU85" s="66" t="s">
        <v>58</v>
      </c>
      <c r="AV85" s="66" t="s">
        <v>59</v>
      </c>
      <c r="AW85" s="66" t="s">
        <v>60</v>
      </c>
      <c r="AX85" s="66" t="s">
        <v>61</v>
      </c>
      <c r="AY85" s="66" t="s">
        <v>62</v>
      </c>
      <c r="AZ85" s="66" t="s">
        <v>63</v>
      </c>
      <c r="BA85" s="66" t="s">
        <v>64</v>
      </c>
      <c r="BB85" s="66" t="s">
        <v>65</v>
      </c>
      <c r="BC85" s="66" t="s">
        <v>66</v>
      </c>
      <c r="BD85" s="67" t="s">
        <v>67</v>
      </c>
    </row>
    <row r="86" spans="1:76" s="22" customFormat="1" ht="10.7" customHeight="1" x14ac:dyDescent="0.3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5"/>
      <c r="AS86" s="68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40"/>
    </row>
    <row r="87" spans="1:76" s="57" customFormat="1" ht="32.450000000000003" customHeight="1" x14ac:dyDescent="0.3">
      <c r="B87" s="58"/>
      <c r="C87" s="69" t="s">
        <v>68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125">
        <f>ROUND(AG88,2)</f>
        <v>0</v>
      </c>
      <c r="AH87" s="125"/>
      <c r="AI87" s="125"/>
      <c r="AJ87" s="125"/>
      <c r="AK87" s="125"/>
      <c r="AL87" s="125"/>
      <c r="AM87" s="125"/>
      <c r="AN87" s="126">
        <f>SUM(AG87,AT87)</f>
        <v>0</v>
      </c>
      <c r="AO87" s="126"/>
      <c r="AP87" s="126"/>
      <c r="AQ87" s="61"/>
      <c r="AS87" s="71">
        <f>ROUND(AS88,2)</f>
        <v>0</v>
      </c>
      <c r="AT87" s="72">
        <f>ROUND(SUM(AV87:AW87),2)</f>
        <v>0</v>
      </c>
      <c r="AU87" s="73" t="e">
        <f>ROUND(AU88,5)</f>
        <v>#REF!</v>
      </c>
      <c r="AV87" s="72">
        <f>ROUND(AZ87*L31,2)</f>
        <v>0</v>
      </c>
      <c r="AW87" s="72">
        <f>ROUND(BA87*L32,2)</f>
        <v>0</v>
      </c>
      <c r="AX87" s="72">
        <f>ROUND(BB87*L31,2)</f>
        <v>0</v>
      </c>
      <c r="AY87" s="72">
        <f>ROUND(BC87*L32,2)</f>
        <v>0</v>
      </c>
      <c r="AZ87" s="72">
        <f>ROUND(AZ88,2)</f>
        <v>0</v>
      </c>
      <c r="BA87" s="72">
        <f>ROUND(BA88,2)</f>
        <v>0</v>
      </c>
      <c r="BB87" s="72">
        <f>ROUND(BB88,2)</f>
        <v>0</v>
      </c>
      <c r="BC87" s="72">
        <f>ROUND(BC88,2)</f>
        <v>0</v>
      </c>
      <c r="BD87" s="74">
        <f>ROUND(BD88,2)</f>
        <v>0</v>
      </c>
      <c r="BS87" s="75" t="s">
        <v>69</v>
      </c>
      <c r="BT87" s="75" t="s">
        <v>70</v>
      </c>
      <c r="BV87" s="75" t="s">
        <v>71</v>
      </c>
      <c r="BW87" s="75" t="s">
        <v>72</v>
      </c>
      <c r="BX87" s="75" t="s">
        <v>73</v>
      </c>
    </row>
    <row r="88" spans="1:76" s="81" customFormat="1" ht="31.5" customHeight="1" x14ac:dyDescent="0.3">
      <c r="A88" s="76" t="s">
        <v>74</v>
      </c>
      <c r="B88" s="77"/>
      <c r="C88" s="78"/>
      <c r="D88" s="128" t="s">
        <v>15</v>
      </c>
      <c r="E88" s="128"/>
      <c r="F88" s="128"/>
      <c r="G88" s="128"/>
      <c r="H88" s="128"/>
      <c r="I88" s="79"/>
      <c r="J88" s="128" t="s">
        <v>17</v>
      </c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9">
        <f>'2019LMC002 - Servisní záz...'!M29</f>
        <v>0</v>
      </c>
      <c r="AH88" s="129"/>
      <c r="AI88" s="129"/>
      <c r="AJ88" s="129"/>
      <c r="AK88" s="129"/>
      <c r="AL88" s="129"/>
      <c r="AM88" s="129"/>
      <c r="AN88" s="129">
        <f>SUM(AG88,AT88)</f>
        <v>0</v>
      </c>
      <c r="AO88" s="129"/>
      <c r="AP88" s="129"/>
      <c r="AQ88" s="80"/>
      <c r="AS88" s="82">
        <f>'2019LMC002 - Servisní záz...'!M27</f>
        <v>0</v>
      </c>
      <c r="AT88" s="83">
        <f>ROUND(SUM(AV88:AW88),2)</f>
        <v>0</v>
      </c>
      <c r="AU88" s="84" t="e">
        <f>'2019LMC002 - Servisní záz...'!W124</f>
        <v>#REF!</v>
      </c>
      <c r="AV88" s="83">
        <f>'2019LMC002 - Servisní záz...'!M31</f>
        <v>0</v>
      </c>
      <c r="AW88" s="83">
        <f>'2019LMC002 - Servisní záz...'!M32</f>
        <v>0</v>
      </c>
      <c r="AX88" s="83">
        <f>'2019LMC002 - Servisní záz...'!M33</f>
        <v>0</v>
      </c>
      <c r="AY88" s="83">
        <f>'2019LMC002 - Servisní záz...'!M34</f>
        <v>0</v>
      </c>
      <c r="AZ88" s="83">
        <f>'2019LMC002 - Servisní záz...'!H31</f>
        <v>0</v>
      </c>
      <c r="BA88" s="83">
        <f>'2019LMC002 - Servisní záz...'!H32</f>
        <v>0</v>
      </c>
      <c r="BB88" s="83">
        <f>'2019LMC002 - Servisní záz...'!H33</f>
        <v>0</v>
      </c>
      <c r="BC88" s="83">
        <f>'2019LMC002 - Servisní záz...'!H34</f>
        <v>0</v>
      </c>
      <c r="BD88" s="85">
        <f>'2019LMC002 - Servisní záz...'!H35</f>
        <v>0</v>
      </c>
      <c r="BT88" s="86" t="s">
        <v>75</v>
      </c>
      <c r="BU88" s="86" t="s">
        <v>76</v>
      </c>
      <c r="BV88" s="86" t="s">
        <v>71</v>
      </c>
      <c r="BW88" s="86" t="s">
        <v>72</v>
      </c>
      <c r="BX88" s="86" t="s">
        <v>73</v>
      </c>
    </row>
    <row r="89" spans="1:76" x14ac:dyDescent="0.3">
      <c r="B89" s="12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3"/>
    </row>
    <row r="90" spans="1:76" s="22" customFormat="1" ht="30" customHeight="1" x14ac:dyDescent="0.3">
      <c r="B90" s="23"/>
      <c r="C90" s="69" t="s">
        <v>77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126">
        <v>0</v>
      </c>
      <c r="AH90" s="126"/>
      <c r="AI90" s="126"/>
      <c r="AJ90" s="126"/>
      <c r="AK90" s="126"/>
      <c r="AL90" s="126"/>
      <c r="AM90" s="126"/>
      <c r="AN90" s="126">
        <v>0</v>
      </c>
      <c r="AO90" s="126"/>
      <c r="AP90" s="126"/>
      <c r="AQ90" s="25"/>
      <c r="AS90" s="65" t="s">
        <v>78</v>
      </c>
      <c r="AT90" s="66" t="s">
        <v>79</v>
      </c>
      <c r="AU90" s="66" t="s">
        <v>34</v>
      </c>
      <c r="AV90" s="67" t="s">
        <v>57</v>
      </c>
    </row>
    <row r="91" spans="1:76" s="22" customFormat="1" ht="10.7" customHeight="1" x14ac:dyDescent="0.3"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5"/>
      <c r="AS91" s="87"/>
      <c r="AT91" s="44"/>
      <c r="AU91" s="44"/>
      <c r="AV91" s="46"/>
    </row>
    <row r="92" spans="1:76" s="22" customFormat="1" ht="30" customHeight="1" x14ac:dyDescent="0.3">
      <c r="B92" s="23"/>
      <c r="C92" s="88" t="s">
        <v>80</v>
      </c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127">
        <f>ROUND(AG87+AG90,2)</f>
        <v>0</v>
      </c>
      <c r="AH92" s="127"/>
      <c r="AI92" s="127"/>
      <c r="AJ92" s="127"/>
      <c r="AK92" s="127"/>
      <c r="AL92" s="127"/>
      <c r="AM92" s="127"/>
      <c r="AN92" s="127">
        <f>AN87+AN90</f>
        <v>0</v>
      </c>
      <c r="AO92" s="127"/>
      <c r="AP92" s="127"/>
      <c r="AQ92" s="25"/>
    </row>
    <row r="93" spans="1:76" s="22" customFormat="1" ht="6.95" customHeight="1" x14ac:dyDescent="0.3">
      <c r="B93" s="47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9"/>
    </row>
  </sheetData>
  <mergeCells count="47">
    <mergeCell ref="AG92:AM92"/>
    <mergeCell ref="AN92:AP92"/>
    <mergeCell ref="D88:H88"/>
    <mergeCell ref="J88:AF88"/>
    <mergeCell ref="AG88:AM88"/>
    <mergeCell ref="AN88:AP88"/>
    <mergeCell ref="AG90:AM90"/>
    <mergeCell ref="AN90:AP90"/>
    <mergeCell ref="C85:G85"/>
    <mergeCell ref="I85:AF85"/>
    <mergeCell ref="AG85:AM85"/>
    <mergeCell ref="AN85:AP85"/>
    <mergeCell ref="AG87:AM87"/>
    <mergeCell ref="AN87:AP87"/>
    <mergeCell ref="C76:AP76"/>
    <mergeCell ref="L78:AO78"/>
    <mergeCell ref="AM80:AN80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L31:O31"/>
    <mergeCell ref="W31:AE31"/>
    <mergeCell ref="AK31:AO31"/>
    <mergeCell ref="L32:O32"/>
    <mergeCell ref="W32:AE32"/>
    <mergeCell ref="AK32:AO32"/>
    <mergeCell ref="AN8:AO8"/>
    <mergeCell ref="E23:AN23"/>
    <mergeCell ref="AK26:AO26"/>
    <mergeCell ref="AK27:AO27"/>
    <mergeCell ref="AK29:AO29"/>
    <mergeCell ref="C2:AP2"/>
    <mergeCell ref="AR2:BE2"/>
    <mergeCell ref="C4:AP4"/>
    <mergeCell ref="K5:AO5"/>
    <mergeCell ref="K6:AO6"/>
  </mergeCells>
  <hyperlinks>
    <hyperlink ref="K1" location="C2" display="1) Souhrnný list stavby"/>
    <hyperlink ref="W1" location="C87" display="2) Rekapitulace objektů"/>
    <hyperlink ref="A88" location="'2019LMC002 - Servisní záz...'!C2" display="/"/>
  </hyperlinks>
  <pageMargins left="0.58333333333333304" right="0.58333333333333304" top="0.5" bottom="0.46666666666666701" header="0.51180555555555496" footer="0"/>
  <pageSetup paperSize="9" scale="96" firstPageNumber="0" fitToHeight="100" orientation="portrait" horizontalDpi="300" verticalDpi="300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95"/>
  <sheetViews>
    <sheetView showGridLines="0" tabSelected="1" view="pageBreakPreview" zoomScale="115" zoomScaleNormal="85" zoomScaleSheetLayoutView="115" workbookViewId="0">
      <pane ySplit="1" topLeftCell="A288" activePane="bottomLeft" state="frozen"/>
      <selection pane="bottomLeft" activeCell="M292" sqref="M292"/>
    </sheetView>
  </sheetViews>
  <sheetFormatPr defaultColWidth="12" defaultRowHeight="13.5" x14ac:dyDescent="0.3"/>
  <cols>
    <col min="1" max="1" width="8.5" style="163" customWidth="1"/>
    <col min="2" max="2" width="1.5" style="163" customWidth="1"/>
    <col min="3" max="3" width="7.6640625" style="163" customWidth="1"/>
    <col min="4" max="4" width="4.5" style="163" customWidth="1"/>
    <col min="5" max="5" width="17.1640625" style="163" customWidth="1"/>
    <col min="6" max="7" width="11.1640625" style="163" customWidth="1"/>
    <col min="8" max="8" width="12.5" style="163" customWidth="1"/>
    <col min="9" max="9" width="7" style="163" customWidth="1"/>
    <col min="10" max="10" width="5.1640625" style="163" customWidth="1"/>
    <col min="11" max="11" width="11.5" style="163" customWidth="1"/>
    <col min="12" max="12" width="12" style="163"/>
    <col min="13" max="14" width="6" style="163" customWidth="1"/>
    <col min="15" max="15" width="2" style="163" customWidth="1"/>
    <col min="16" max="16" width="12.5" style="163" customWidth="1"/>
    <col min="17" max="17" width="4.1640625" style="163" customWidth="1"/>
    <col min="18" max="18" width="1.5" style="163" customWidth="1"/>
    <col min="19" max="19" width="8.1640625" style="163" customWidth="1"/>
    <col min="20" max="20" width="29.5" style="163" hidden="1" customWidth="1"/>
    <col min="21" max="21" width="16.5" style="163" hidden="1" customWidth="1"/>
    <col min="22" max="22" width="12.5" style="163" hidden="1" customWidth="1"/>
    <col min="23" max="23" width="16.5" style="163" hidden="1" customWidth="1"/>
    <col min="24" max="24" width="12.16406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5" style="163" hidden="1" customWidth="1"/>
    <col min="29" max="29" width="11" style="163" customWidth="1"/>
    <col min="30" max="35" width="12" style="163"/>
    <col min="36" max="57" width="9.5" style="163" hidden="1" customWidth="1"/>
    <col min="58" max="16384" width="12" style="163"/>
  </cols>
  <sheetData>
    <row r="1" spans="1:58" ht="21.75" customHeight="1" x14ac:dyDescent="0.3">
      <c r="A1" s="90"/>
      <c r="B1" s="2"/>
      <c r="C1" s="2"/>
      <c r="D1" s="3" t="s">
        <v>1</v>
      </c>
      <c r="E1" s="2"/>
      <c r="F1" s="4" t="s">
        <v>81</v>
      </c>
      <c r="G1" s="4"/>
      <c r="H1" s="130" t="s">
        <v>82</v>
      </c>
      <c r="I1" s="130"/>
      <c r="J1" s="130"/>
      <c r="K1" s="130"/>
      <c r="L1" s="4" t="s">
        <v>83</v>
      </c>
      <c r="M1" s="2"/>
      <c r="N1" s="2"/>
      <c r="O1" s="3" t="s">
        <v>84</v>
      </c>
      <c r="P1" s="2"/>
      <c r="Q1" s="2"/>
      <c r="R1" s="2"/>
      <c r="S1" s="4" t="s">
        <v>85</v>
      </c>
      <c r="T1" s="4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</row>
    <row r="2" spans="1:58" ht="36.950000000000003" customHeight="1" x14ac:dyDescent="0.3">
      <c r="C2" s="164" t="s">
        <v>6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S2" s="165" t="s">
        <v>7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L2" s="166" t="s">
        <v>72</v>
      </c>
      <c r="AR2" s="167" t="s">
        <v>86</v>
      </c>
      <c r="AS2" s="167"/>
      <c r="AT2" s="167"/>
      <c r="AU2" s="167" t="s">
        <v>87</v>
      </c>
      <c r="AV2" s="167" t="s">
        <v>88</v>
      </c>
    </row>
    <row r="3" spans="1:58" ht="6.9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70"/>
      <c r="AL3" s="166" t="s">
        <v>88</v>
      </c>
    </row>
    <row r="4" spans="1:58" ht="36.950000000000003" customHeight="1" x14ac:dyDescent="0.3">
      <c r="B4" s="171"/>
      <c r="C4" s="172" t="s">
        <v>89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3"/>
      <c r="T4" s="174" t="s">
        <v>12</v>
      </c>
      <c r="AL4" s="166" t="s">
        <v>5</v>
      </c>
    </row>
    <row r="5" spans="1:58" ht="6.95" customHeight="1" x14ac:dyDescent="0.3">
      <c r="B5" s="171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73"/>
    </row>
    <row r="6" spans="1:58" s="175" customFormat="1" ht="32.85" customHeight="1" x14ac:dyDescent="0.3">
      <c r="B6" s="176"/>
      <c r="C6" s="92"/>
      <c r="D6" s="177" t="s">
        <v>16</v>
      </c>
      <c r="E6" s="92"/>
      <c r="F6" s="178" t="s">
        <v>17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92"/>
      <c r="R6" s="179"/>
    </row>
    <row r="7" spans="1:58" s="175" customFormat="1" ht="14.45" customHeight="1" x14ac:dyDescent="0.3">
      <c r="B7" s="176"/>
      <c r="C7" s="91"/>
      <c r="D7" s="104" t="s">
        <v>18</v>
      </c>
      <c r="E7" s="91"/>
      <c r="F7" s="105"/>
      <c r="G7" s="91"/>
      <c r="H7" s="91"/>
      <c r="I7" s="91"/>
      <c r="J7" s="91"/>
      <c r="K7" s="91"/>
      <c r="L7" s="91"/>
      <c r="M7" s="104" t="s">
        <v>19</v>
      </c>
      <c r="N7" s="91"/>
      <c r="O7" s="105"/>
      <c r="P7" s="91"/>
      <c r="Q7" s="91"/>
      <c r="R7" s="179"/>
    </row>
    <row r="8" spans="1:58" s="175" customFormat="1" ht="14.45" customHeight="1" x14ac:dyDescent="0.3">
      <c r="B8" s="176"/>
      <c r="C8" s="91"/>
      <c r="D8" s="104" t="s">
        <v>20</v>
      </c>
      <c r="E8" s="91"/>
      <c r="F8" s="105" t="s">
        <v>21</v>
      </c>
      <c r="G8" s="91"/>
      <c r="H8" s="91"/>
      <c r="I8" s="91"/>
      <c r="J8" s="91"/>
      <c r="K8" s="91"/>
      <c r="L8" s="91"/>
      <c r="M8" s="104" t="s">
        <v>22</v>
      </c>
      <c r="N8" s="91"/>
      <c r="O8" s="131">
        <f>'Rekapitulace stavby'!AN8</f>
        <v>43738</v>
      </c>
      <c r="P8" s="131"/>
      <c r="Q8" s="91"/>
      <c r="R8" s="179"/>
    </row>
    <row r="9" spans="1:58" s="175" customFormat="1" ht="10.7" customHeight="1" x14ac:dyDescent="0.3">
      <c r="B9" s="176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179"/>
    </row>
    <row r="10" spans="1:58" s="175" customFormat="1" ht="14.45" customHeight="1" x14ac:dyDescent="0.3">
      <c r="B10" s="176"/>
      <c r="C10" s="91"/>
      <c r="D10" s="104" t="s">
        <v>23</v>
      </c>
      <c r="E10" s="91"/>
      <c r="F10" s="91"/>
      <c r="G10" s="91"/>
      <c r="H10" s="91"/>
      <c r="I10" s="91"/>
      <c r="J10" s="91"/>
      <c r="K10" s="91"/>
      <c r="L10" s="91"/>
      <c r="M10" s="104" t="s">
        <v>24</v>
      </c>
      <c r="N10" s="91"/>
      <c r="O10" s="132" t="str">
        <f>IF('Rekapitulace stavby'!AN10="","",'Rekapitulace stavby'!AN10)</f>
        <v/>
      </c>
      <c r="P10" s="132"/>
      <c r="Q10" s="91"/>
      <c r="R10" s="179"/>
    </row>
    <row r="11" spans="1:58" s="175" customFormat="1" ht="18" customHeight="1" x14ac:dyDescent="0.3">
      <c r="B11" s="176"/>
      <c r="C11" s="91"/>
      <c r="D11" s="91"/>
      <c r="E11" s="105" t="str">
        <f>IF('Rekapitulace stavby'!E11="","",'Rekapitulace stavby'!E11)</f>
        <v xml:space="preserve"> </v>
      </c>
      <c r="F11" s="91"/>
      <c r="G11" s="91"/>
      <c r="H11" s="91"/>
      <c r="I11" s="91"/>
      <c r="J11" s="91"/>
      <c r="K11" s="91"/>
      <c r="L11" s="91"/>
      <c r="M11" s="104" t="s">
        <v>25</v>
      </c>
      <c r="N11" s="91"/>
      <c r="O11" s="132" t="str">
        <f>IF('Rekapitulace stavby'!AN11="","",'Rekapitulace stavby'!AN11)</f>
        <v/>
      </c>
      <c r="P11" s="132"/>
      <c r="Q11" s="91"/>
      <c r="R11" s="179"/>
    </row>
    <row r="12" spans="1:58" s="175" customFormat="1" ht="6.95" customHeight="1" x14ac:dyDescent="0.3">
      <c r="B12" s="176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179"/>
    </row>
    <row r="13" spans="1:58" s="175" customFormat="1" ht="14.45" customHeight="1" x14ac:dyDescent="0.3">
      <c r="B13" s="176"/>
      <c r="C13" s="91"/>
      <c r="D13" s="104" t="s">
        <v>26</v>
      </c>
      <c r="E13" s="91"/>
      <c r="F13" s="91"/>
      <c r="G13" s="91"/>
      <c r="H13" s="91"/>
      <c r="I13" s="91"/>
      <c r="J13" s="91"/>
      <c r="K13" s="91"/>
      <c r="L13" s="91"/>
      <c r="M13" s="104" t="s">
        <v>24</v>
      </c>
      <c r="N13" s="91"/>
      <c r="O13" s="132" t="str">
        <f>IF('Rekapitulace stavby'!AN13="","",'Rekapitulace stavby'!AN13)</f>
        <v/>
      </c>
      <c r="P13" s="132"/>
      <c r="Q13" s="91"/>
      <c r="R13" s="179"/>
    </row>
    <row r="14" spans="1:58" s="175" customFormat="1" ht="18" customHeight="1" x14ac:dyDescent="0.3">
      <c r="B14" s="176"/>
      <c r="C14" s="91"/>
      <c r="D14" s="91"/>
      <c r="E14" s="105" t="str">
        <f>IF('Rekapitulace stavby'!E14="","",'Rekapitulace stavby'!E14)</f>
        <v xml:space="preserve"> </v>
      </c>
      <c r="F14" s="91"/>
      <c r="G14" s="91"/>
      <c r="H14" s="91"/>
      <c r="I14" s="91"/>
      <c r="J14" s="91"/>
      <c r="K14" s="91"/>
      <c r="L14" s="91"/>
      <c r="M14" s="104" t="s">
        <v>25</v>
      </c>
      <c r="N14" s="91"/>
      <c r="O14" s="132" t="str">
        <f>IF('Rekapitulace stavby'!AN14="","",'Rekapitulace stavby'!AN14)</f>
        <v/>
      </c>
      <c r="P14" s="132"/>
      <c r="Q14" s="91"/>
      <c r="R14" s="179"/>
    </row>
    <row r="15" spans="1:58" s="175" customFormat="1" ht="6.95" customHeight="1" x14ac:dyDescent="0.3">
      <c r="B15" s="176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179"/>
    </row>
    <row r="16" spans="1:58" s="175" customFormat="1" ht="14.45" customHeight="1" x14ac:dyDescent="0.3">
      <c r="B16" s="176"/>
      <c r="C16" s="91"/>
      <c r="D16" s="104" t="s">
        <v>27</v>
      </c>
      <c r="E16" s="91"/>
      <c r="F16" s="91"/>
      <c r="G16" s="91"/>
      <c r="H16" s="91"/>
      <c r="I16" s="91"/>
      <c r="J16" s="91"/>
      <c r="K16" s="91"/>
      <c r="L16" s="91"/>
      <c r="M16" s="104" t="s">
        <v>24</v>
      </c>
      <c r="N16" s="91"/>
      <c r="O16" s="132" t="str">
        <f>IF('Rekapitulace stavby'!AN16="","",'Rekapitulace stavby'!AN16)</f>
        <v/>
      </c>
      <c r="P16" s="132"/>
      <c r="Q16" s="91"/>
      <c r="R16" s="179"/>
    </row>
    <row r="17" spans="2:18" s="175" customFormat="1" ht="18" customHeight="1" x14ac:dyDescent="0.3">
      <c r="B17" s="176"/>
      <c r="C17" s="91"/>
      <c r="D17" s="91"/>
      <c r="E17" s="105" t="str">
        <f>IF('Rekapitulace stavby'!E17="","",'Rekapitulace stavby'!E17)</f>
        <v xml:space="preserve"> </v>
      </c>
      <c r="F17" s="91"/>
      <c r="G17" s="91"/>
      <c r="H17" s="91"/>
      <c r="I17" s="91"/>
      <c r="J17" s="91"/>
      <c r="K17" s="91"/>
      <c r="L17" s="91"/>
      <c r="M17" s="104" t="s">
        <v>25</v>
      </c>
      <c r="N17" s="91"/>
      <c r="O17" s="132" t="str">
        <f>IF('Rekapitulace stavby'!AN17="","",'Rekapitulace stavby'!AN17)</f>
        <v/>
      </c>
      <c r="P17" s="132"/>
      <c r="Q17" s="91"/>
      <c r="R17" s="179"/>
    </row>
    <row r="18" spans="2:18" s="175" customFormat="1" ht="6.95" customHeight="1" x14ac:dyDescent="0.3">
      <c r="B18" s="176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179"/>
    </row>
    <row r="19" spans="2:18" s="175" customFormat="1" ht="14.45" customHeight="1" x14ac:dyDescent="0.3">
      <c r="B19" s="176"/>
      <c r="C19" s="91"/>
      <c r="D19" s="104" t="s">
        <v>29</v>
      </c>
      <c r="E19" s="91"/>
      <c r="F19" s="91"/>
      <c r="G19" s="91"/>
      <c r="H19" s="91"/>
      <c r="I19" s="91"/>
      <c r="J19" s="91"/>
      <c r="K19" s="91"/>
      <c r="L19" s="91"/>
      <c r="M19" s="104" t="s">
        <v>24</v>
      </c>
      <c r="N19" s="91"/>
      <c r="O19" s="132" t="str">
        <f>IF('Rekapitulace stavby'!AN19="","",'Rekapitulace stavby'!AN19)</f>
        <v/>
      </c>
      <c r="P19" s="132"/>
      <c r="Q19" s="91"/>
      <c r="R19" s="179"/>
    </row>
    <row r="20" spans="2:18" s="175" customFormat="1" ht="18" customHeight="1" x14ac:dyDescent="0.3">
      <c r="B20" s="176"/>
      <c r="C20" s="91"/>
      <c r="D20" s="91"/>
      <c r="E20" s="105" t="str">
        <f>IF('Rekapitulace stavby'!E20="","",'Rekapitulace stavby'!E20)</f>
        <v xml:space="preserve"> </v>
      </c>
      <c r="F20" s="91"/>
      <c r="G20" s="91"/>
      <c r="H20" s="91"/>
      <c r="I20" s="91"/>
      <c r="J20" s="91"/>
      <c r="K20" s="91"/>
      <c r="L20" s="91"/>
      <c r="M20" s="104" t="s">
        <v>25</v>
      </c>
      <c r="N20" s="91"/>
      <c r="O20" s="132" t="str">
        <f>IF('Rekapitulace stavby'!AN20="","",'Rekapitulace stavby'!AN20)</f>
        <v/>
      </c>
      <c r="P20" s="132"/>
      <c r="Q20" s="91"/>
      <c r="R20" s="179"/>
    </row>
    <row r="21" spans="2:18" s="175" customFormat="1" ht="6.95" customHeight="1" x14ac:dyDescent="0.3">
      <c r="B21" s="176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179"/>
    </row>
    <row r="22" spans="2:18" s="175" customFormat="1" ht="14.45" customHeight="1" x14ac:dyDescent="0.3">
      <c r="B22" s="176"/>
      <c r="C22" s="91"/>
      <c r="D22" s="104" t="s">
        <v>30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179"/>
    </row>
    <row r="23" spans="2:18" s="175" customFormat="1" ht="16.5" customHeight="1" x14ac:dyDescent="0.3">
      <c r="B23" s="176"/>
      <c r="C23" s="91"/>
      <c r="D23" s="91"/>
      <c r="E23" s="133"/>
      <c r="F23" s="133"/>
      <c r="G23" s="133"/>
      <c r="H23" s="133"/>
      <c r="I23" s="133"/>
      <c r="J23" s="133"/>
      <c r="K23" s="133"/>
      <c r="L23" s="133"/>
      <c r="M23" s="91"/>
      <c r="N23" s="91"/>
      <c r="O23" s="91"/>
      <c r="P23" s="91"/>
      <c r="Q23" s="91"/>
      <c r="R23" s="179"/>
    </row>
    <row r="24" spans="2:18" s="175" customFormat="1" ht="6.95" customHeight="1" x14ac:dyDescent="0.3">
      <c r="B24" s="176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179"/>
    </row>
    <row r="25" spans="2:18" s="175" customFormat="1" ht="6.95" customHeight="1" x14ac:dyDescent="0.3">
      <c r="B25" s="176"/>
      <c r="C25" s="92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92"/>
      <c r="R25" s="179"/>
    </row>
    <row r="26" spans="2:18" s="175" customFormat="1" ht="14.45" customHeight="1" x14ac:dyDescent="0.3">
      <c r="B26" s="176"/>
      <c r="C26" s="92"/>
      <c r="D26" s="180" t="s">
        <v>90</v>
      </c>
      <c r="E26" s="92"/>
      <c r="F26" s="92"/>
      <c r="G26" s="92"/>
      <c r="H26" s="92"/>
      <c r="I26" s="92"/>
      <c r="J26" s="92"/>
      <c r="K26" s="92"/>
      <c r="L26" s="92"/>
      <c r="M26" s="181">
        <f>N87</f>
        <v>0</v>
      </c>
      <c r="N26" s="181"/>
      <c r="O26" s="181"/>
      <c r="P26" s="181"/>
      <c r="Q26" s="92"/>
      <c r="R26" s="179"/>
    </row>
    <row r="27" spans="2:18" s="175" customFormat="1" ht="14.45" customHeight="1" x14ac:dyDescent="0.3">
      <c r="B27" s="176"/>
      <c r="C27" s="92"/>
      <c r="D27" s="182" t="s">
        <v>91</v>
      </c>
      <c r="E27" s="92"/>
      <c r="F27" s="92"/>
      <c r="G27" s="92"/>
      <c r="H27" s="92"/>
      <c r="I27" s="92"/>
      <c r="J27" s="92"/>
      <c r="K27" s="92"/>
      <c r="L27" s="92"/>
      <c r="M27" s="181">
        <f>N103</f>
        <v>0</v>
      </c>
      <c r="N27" s="181"/>
      <c r="O27" s="181"/>
      <c r="P27" s="181"/>
      <c r="Q27" s="92"/>
      <c r="R27" s="179"/>
    </row>
    <row r="28" spans="2:18" s="175" customFormat="1" ht="6.95" customHeight="1" x14ac:dyDescent="0.3">
      <c r="B28" s="176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179"/>
    </row>
    <row r="29" spans="2:18" s="175" customFormat="1" ht="25.5" customHeight="1" x14ac:dyDescent="0.3">
      <c r="B29" s="176"/>
      <c r="C29" s="92"/>
      <c r="D29" s="183" t="s">
        <v>33</v>
      </c>
      <c r="E29" s="92"/>
      <c r="F29" s="92"/>
      <c r="G29" s="92"/>
      <c r="H29" s="92"/>
      <c r="I29" s="92"/>
      <c r="J29" s="92"/>
      <c r="K29" s="92"/>
      <c r="L29" s="92"/>
      <c r="M29" s="184">
        <f>ROUND(M26+M27,2)</f>
        <v>0</v>
      </c>
      <c r="N29" s="184"/>
      <c r="O29" s="184"/>
      <c r="P29" s="184"/>
      <c r="Q29" s="92"/>
      <c r="R29" s="179"/>
    </row>
    <row r="30" spans="2:18" s="175" customFormat="1" ht="6.95" customHeight="1" x14ac:dyDescent="0.3">
      <c r="B30" s="176"/>
      <c r="C30" s="92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92"/>
      <c r="R30" s="179"/>
    </row>
    <row r="31" spans="2:18" s="175" customFormat="1" ht="14.45" customHeight="1" x14ac:dyDescent="0.3">
      <c r="B31" s="176"/>
      <c r="C31" s="92"/>
      <c r="D31" s="185" t="s">
        <v>34</v>
      </c>
      <c r="E31" s="185" t="s">
        <v>35</v>
      </c>
      <c r="F31" s="186">
        <v>0.21</v>
      </c>
      <c r="G31" s="187" t="s">
        <v>36</v>
      </c>
      <c r="H31" s="188">
        <f>ROUND((SUM(AW103:AW107)+SUM(AW124:AW294)), 2)</f>
        <v>0</v>
      </c>
      <c r="I31" s="188"/>
      <c r="J31" s="188"/>
      <c r="K31" s="92"/>
      <c r="L31" s="92"/>
      <c r="M31" s="188">
        <f>ROUND(ROUND((SUM(AW103:AW107)+SUM(AW124:AW294)), 2)*F31, 2)</f>
        <v>0</v>
      </c>
      <c r="N31" s="188"/>
      <c r="O31" s="188"/>
      <c r="P31" s="188"/>
      <c r="Q31" s="92"/>
      <c r="R31" s="179"/>
    </row>
    <row r="32" spans="2:18" s="175" customFormat="1" ht="14.45" customHeight="1" x14ac:dyDescent="0.3">
      <c r="B32" s="176"/>
      <c r="C32" s="92"/>
      <c r="D32" s="92"/>
      <c r="E32" s="185" t="s">
        <v>37</v>
      </c>
      <c r="F32" s="186">
        <v>0.15</v>
      </c>
      <c r="G32" s="187" t="s">
        <v>36</v>
      </c>
      <c r="H32" s="188">
        <f>ROUND((SUM(AX103:AX107)+SUM(AX124:AX294)), 2)</f>
        <v>0</v>
      </c>
      <c r="I32" s="188"/>
      <c r="J32" s="188"/>
      <c r="K32" s="92"/>
      <c r="L32" s="92"/>
      <c r="M32" s="188">
        <f>ROUND(ROUND((SUM(AX103:AX107)+SUM(AX124:AX294)), 2)*F32, 2)</f>
        <v>0</v>
      </c>
      <c r="N32" s="188"/>
      <c r="O32" s="188"/>
      <c r="P32" s="188"/>
      <c r="Q32" s="92"/>
      <c r="R32" s="179"/>
    </row>
    <row r="33" spans="2:18" s="175" customFormat="1" ht="14.45" hidden="1" customHeight="1" x14ac:dyDescent="0.3">
      <c r="B33" s="176"/>
      <c r="C33" s="92"/>
      <c r="D33" s="92"/>
      <c r="E33" s="185" t="s">
        <v>38</v>
      </c>
      <c r="F33" s="186">
        <v>0.21</v>
      </c>
      <c r="G33" s="187" t="s">
        <v>36</v>
      </c>
      <c r="H33" s="188">
        <f>ROUND((SUM(AY103:AY107)+SUM(AY124:AY294)), 2)</f>
        <v>0</v>
      </c>
      <c r="I33" s="188"/>
      <c r="J33" s="188"/>
      <c r="K33" s="92"/>
      <c r="L33" s="92"/>
      <c r="M33" s="188">
        <v>0</v>
      </c>
      <c r="N33" s="188"/>
      <c r="O33" s="188"/>
      <c r="P33" s="188"/>
      <c r="Q33" s="92"/>
      <c r="R33" s="179"/>
    </row>
    <row r="34" spans="2:18" s="175" customFormat="1" ht="14.45" hidden="1" customHeight="1" x14ac:dyDescent="0.3">
      <c r="B34" s="176"/>
      <c r="C34" s="92"/>
      <c r="D34" s="92"/>
      <c r="E34" s="185" t="s">
        <v>39</v>
      </c>
      <c r="F34" s="186">
        <v>0.15</v>
      </c>
      <c r="G34" s="187" t="s">
        <v>36</v>
      </c>
      <c r="H34" s="188">
        <f>ROUND((SUM(AZ103:AZ107)+SUM(AZ124:AZ294)), 2)</f>
        <v>0</v>
      </c>
      <c r="I34" s="188"/>
      <c r="J34" s="188"/>
      <c r="K34" s="92"/>
      <c r="L34" s="92"/>
      <c r="M34" s="188">
        <v>0</v>
      </c>
      <c r="N34" s="188"/>
      <c r="O34" s="188"/>
      <c r="P34" s="188"/>
      <c r="Q34" s="92"/>
      <c r="R34" s="179"/>
    </row>
    <row r="35" spans="2:18" s="175" customFormat="1" ht="14.45" hidden="1" customHeight="1" x14ac:dyDescent="0.3">
      <c r="B35" s="176"/>
      <c r="C35" s="92"/>
      <c r="D35" s="92"/>
      <c r="E35" s="185" t="s">
        <v>40</v>
      </c>
      <c r="F35" s="186">
        <v>0</v>
      </c>
      <c r="G35" s="187" t="s">
        <v>36</v>
      </c>
      <c r="H35" s="188">
        <f>ROUND((SUM(BA103:BA107)+SUM(BA124:BA294)), 2)</f>
        <v>0</v>
      </c>
      <c r="I35" s="188"/>
      <c r="J35" s="188"/>
      <c r="K35" s="92"/>
      <c r="L35" s="92"/>
      <c r="M35" s="188">
        <v>0</v>
      </c>
      <c r="N35" s="188"/>
      <c r="O35" s="188"/>
      <c r="P35" s="188"/>
      <c r="Q35" s="92"/>
      <c r="R35" s="179"/>
    </row>
    <row r="36" spans="2:18" s="175" customFormat="1" ht="6.95" customHeight="1" x14ac:dyDescent="0.3">
      <c r="B36" s="176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179"/>
    </row>
    <row r="37" spans="2:18" s="175" customFormat="1" ht="25.5" customHeight="1" x14ac:dyDescent="0.3">
      <c r="B37" s="176"/>
      <c r="C37" s="189"/>
      <c r="D37" s="190" t="s">
        <v>41</v>
      </c>
      <c r="E37" s="191"/>
      <c r="F37" s="191"/>
      <c r="G37" s="192" t="s">
        <v>42</v>
      </c>
      <c r="H37" s="193" t="s">
        <v>43</v>
      </c>
      <c r="I37" s="191"/>
      <c r="J37" s="191"/>
      <c r="K37" s="191"/>
      <c r="L37" s="194">
        <f>SUM(M29:M35)</f>
        <v>0</v>
      </c>
      <c r="M37" s="194"/>
      <c r="N37" s="194"/>
      <c r="O37" s="194"/>
      <c r="P37" s="194"/>
      <c r="Q37" s="189"/>
      <c r="R37" s="179"/>
    </row>
    <row r="38" spans="2:18" s="175" customFormat="1" ht="14.45" customHeight="1" x14ac:dyDescent="0.3">
      <c r="B38" s="176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179"/>
    </row>
    <row r="39" spans="2:18" s="175" customFormat="1" ht="14.45" customHeight="1" x14ac:dyDescent="0.3">
      <c r="B39" s="176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179"/>
    </row>
    <row r="40" spans="2:18" x14ac:dyDescent="0.3">
      <c r="B40" s="171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73"/>
    </row>
    <row r="41" spans="2:18" x14ac:dyDescent="0.3">
      <c r="B41" s="171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73"/>
    </row>
    <row r="42" spans="2:18" x14ac:dyDescent="0.3">
      <c r="B42" s="171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73"/>
    </row>
    <row r="43" spans="2:18" x14ac:dyDescent="0.3">
      <c r="B43" s="171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73"/>
    </row>
    <row r="44" spans="2:18" x14ac:dyDescent="0.3">
      <c r="B44" s="171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73"/>
    </row>
    <row r="45" spans="2:18" x14ac:dyDescent="0.3">
      <c r="B45" s="171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73"/>
    </row>
    <row r="46" spans="2:18" x14ac:dyDescent="0.3">
      <c r="B46" s="171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73"/>
    </row>
    <row r="47" spans="2:18" x14ac:dyDescent="0.3">
      <c r="B47" s="171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73"/>
    </row>
    <row r="48" spans="2:18" x14ac:dyDescent="0.3">
      <c r="B48" s="171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73"/>
    </row>
    <row r="49" spans="2:18" x14ac:dyDescent="0.3">
      <c r="B49" s="171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73"/>
    </row>
    <row r="50" spans="2:18" s="175" customFormat="1" ht="15" x14ac:dyDescent="0.3">
      <c r="B50" s="176"/>
      <c r="C50" s="92"/>
      <c r="D50" s="94" t="s">
        <v>44</v>
      </c>
      <c r="E50" s="95"/>
      <c r="F50" s="95"/>
      <c r="G50" s="95"/>
      <c r="H50" s="96"/>
      <c r="I50" s="92"/>
      <c r="J50" s="94" t="s">
        <v>45</v>
      </c>
      <c r="K50" s="95"/>
      <c r="L50" s="95"/>
      <c r="M50" s="95"/>
      <c r="N50" s="95"/>
      <c r="O50" s="95"/>
      <c r="P50" s="96"/>
      <c r="Q50" s="92"/>
      <c r="R50" s="179"/>
    </row>
    <row r="51" spans="2:18" x14ac:dyDescent="0.3">
      <c r="B51" s="171"/>
      <c r="C51" s="158"/>
      <c r="D51" s="97"/>
      <c r="E51" s="98"/>
      <c r="F51" s="98"/>
      <c r="G51" s="98"/>
      <c r="H51" s="99"/>
      <c r="I51" s="158"/>
      <c r="J51" s="97"/>
      <c r="K51" s="98"/>
      <c r="L51" s="98"/>
      <c r="M51" s="98"/>
      <c r="N51" s="98"/>
      <c r="O51" s="98"/>
      <c r="P51" s="99"/>
      <c r="Q51" s="158"/>
      <c r="R51" s="173"/>
    </row>
    <row r="52" spans="2:18" x14ac:dyDescent="0.3">
      <c r="B52" s="171"/>
      <c r="C52" s="158"/>
      <c r="D52" s="97"/>
      <c r="E52" s="98"/>
      <c r="F52" s="98"/>
      <c r="G52" s="98"/>
      <c r="H52" s="99"/>
      <c r="I52" s="158"/>
      <c r="J52" s="97"/>
      <c r="K52" s="98"/>
      <c r="L52" s="98"/>
      <c r="M52" s="98"/>
      <c r="N52" s="98"/>
      <c r="O52" s="98"/>
      <c r="P52" s="99"/>
      <c r="Q52" s="158"/>
      <c r="R52" s="173"/>
    </row>
    <row r="53" spans="2:18" x14ac:dyDescent="0.3">
      <c r="B53" s="171"/>
      <c r="C53" s="158"/>
      <c r="D53" s="97"/>
      <c r="E53" s="98"/>
      <c r="F53" s="98"/>
      <c r="G53" s="98"/>
      <c r="H53" s="99"/>
      <c r="I53" s="158"/>
      <c r="J53" s="97"/>
      <c r="K53" s="98"/>
      <c r="L53" s="98"/>
      <c r="M53" s="98"/>
      <c r="N53" s="98"/>
      <c r="O53" s="98"/>
      <c r="P53" s="99"/>
      <c r="Q53" s="158"/>
      <c r="R53" s="173"/>
    </row>
    <row r="54" spans="2:18" x14ac:dyDescent="0.3">
      <c r="B54" s="171"/>
      <c r="C54" s="158"/>
      <c r="D54" s="97"/>
      <c r="E54" s="98"/>
      <c r="F54" s="98"/>
      <c r="G54" s="98"/>
      <c r="H54" s="99"/>
      <c r="I54" s="158"/>
      <c r="J54" s="97"/>
      <c r="K54" s="98"/>
      <c r="L54" s="98"/>
      <c r="M54" s="98"/>
      <c r="N54" s="98"/>
      <c r="O54" s="98"/>
      <c r="P54" s="99"/>
      <c r="Q54" s="158"/>
      <c r="R54" s="173"/>
    </row>
    <row r="55" spans="2:18" x14ac:dyDescent="0.3">
      <c r="B55" s="171"/>
      <c r="C55" s="158"/>
      <c r="D55" s="97"/>
      <c r="E55" s="98"/>
      <c r="F55" s="98"/>
      <c r="G55" s="98"/>
      <c r="H55" s="99"/>
      <c r="I55" s="158"/>
      <c r="J55" s="97"/>
      <c r="K55" s="98"/>
      <c r="L55" s="98"/>
      <c r="M55" s="98"/>
      <c r="N55" s="98"/>
      <c r="O55" s="98"/>
      <c r="P55" s="99"/>
      <c r="Q55" s="158"/>
      <c r="R55" s="173"/>
    </row>
    <row r="56" spans="2:18" x14ac:dyDescent="0.3">
      <c r="B56" s="171"/>
      <c r="C56" s="158"/>
      <c r="D56" s="97"/>
      <c r="E56" s="98"/>
      <c r="F56" s="98"/>
      <c r="G56" s="98"/>
      <c r="H56" s="99"/>
      <c r="I56" s="158"/>
      <c r="J56" s="97"/>
      <c r="K56" s="98"/>
      <c r="L56" s="98"/>
      <c r="M56" s="98"/>
      <c r="N56" s="98"/>
      <c r="O56" s="98"/>
      <c r="P56" s="99"/>
      <c r="Q56" s="158"/>
      <c r="R56" s="173"/>
    </row>
    <row r="57" spans="2:18" x14ac:dyDescent="0.3">
      <c r="B57" s="171"/>
      <c r="C57" s="158"/>
      <c r="D57" s="97"/>
      <c r="E57" s="98"/>
      <c r="F57" s="98"/>
      <c r="G57" s="98"/>
      <c r="H57" s="99"/>
      <c r="I57" s="158"/>
      <c r="J57" s="97"/>
      <c r="K57" s="98"/>
      <c r="L57" s="98"/>
      <c r="M57" s="98"/>
      <c r="N57" s="98"/>
      <c r="O57" s="98"/>
      <c r="P57" s="99"/>
      <c r="Q57" s="158"/>
      <c r="R57" s="173"/>
    </row>
    <row r="58" spans="2:18" x14ac:dyDescent="0.3">
      <c r="B58" s="171"/>
      <c r="C58" s="158"/>
      <c r="D58" s="97"/>
      <c r="E58" s="98"/>
      <c r="F58" s="98"/>
      <c r="G58" s="98"/>
      <c r="H58" s="99"/>
      <c r="I58" s="158"/>
      <c r="J58" s="97"/>
      <c r="K58" s="98"/>
      <c r="L58" s="98"/>
      <c r="M58" s="98"/>
      <c r="N58" s="98"/>
      <c r="O58" s="98"/>
      <c r="P58" s="99"/>
      <c r="Q58" s="158"/>
      <c r="R58" s="173"/>
    </row>
    <row r="59" spans="2:18" s="175" customFormat="1" ht="15" x14ac:dyDescent="0.3">
      <c r="B59" s="176"/>
      <c r="C59" s="92"/>
      <c r="D59" s="100" t="s">
        <v>46</v>
      </c>
      <c r="E59" s="101"/>
      <c r="F59" s="101"/>
      <c r="G59" s="102" t="s">
        <v>47</v>
      </c>
      <c r="H59" s="103"/>
      <c r="I59" s="92"/>
      <c r="J59" s="100" t="s">
        <v>46</v>
      </c>
      <c r="K59" s="101"/>
      <c r="L59" s="101"/>
      <c r="M59" s="101"/>
      <c r="N59" s="102" t="s">
        <v>47</v>
      </c>
      <c r="O59" s="101"/>
      <c r="P59" s="103"/>
      <c r="Q59" s="92"/>
      <c r="R59" s="179"/>
    </row>
    <row r="60" spans="2:18" x14ac:dyDescent="0.3">
      <c r="B60" s="171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73"/>
    </row>
    <row r="61" spans="2:18" s="175" customFormat="1" ht="15" x14ac:dyDescent="0.3">
      <c r="B61" s="176"/>
      <c r="C61" s="92"/>
      <c r="D61" s="94" t="s">
        <v>48</v>
      </c>
      <c r="E61" s="95"/>
      <c r="F61" s="95"/>
      <c r="G61" s="95"/>
      <c r="H61" s="96"/>
      <c r="I61" s="92"/>
      <c r="J61" s="94" t="s">
        <v>49</v>
      </c>
      <c r="K61" s="95"/>
      <c r="L61" s="95"/>
      <c r="M61" s="95"/>
      <c r="N61" s="95"/>
      <c r="O61" s="95"/>
      <c r="P61" s="96"/>
      <c r="Q61" s="92"/>
      <c r="R61" s="179"/>
    </row>
    <row r="62" spans="2:18" x14ac:dyDescent="0.3">
      <c r="B62" s="171"/>
      <c r="C62" s="158"/>
      <c r="D62" s="97"/>
      <c r="E62" s="98"/>
      <c r="F62" s="98"/>
      <c r="G62" s="98"/>
      <c r="H62" s="99"/>
      <c r="I62" s="158"/>
      <c r="J62" s="97"/>
      <c r="K62" s="98"/>
      <c r="L62" s="98"/>
      <c r="M62" s="98"/>
      <c r="N62" s="98"/>
      <c r="O62" s="98"/>
      <c r="P62" s="99"/>
      <c r="Q62" s="158"/>
      <c r="R62" s="173"/>
    </row>
    <row r="63" spans="2:18" x14ac:dyDescent="0.3">
      <c r="B63" s="171"/>
      <c r="C63" s="158"/>
      <c r="D63" s="97"/>
      <c r="E63" s="98"/>
      <c r="F63" s="98"/>
      <c r="G63" s="98"/>
      <c r="H63" s="99"/>
      <c r="I63" s="158"/>
      <c r="J63" s="97"/>
      <c r="K63" s="98"/>
      <c r="L63" s="98"/>
      <c r="M63" s="98"/>
      <c r="N63" s="98"/>
      <c r="O63" s="98"/>
      <c r="P63" s="99"/>
      <c r="Q63" s="158"/>
      <c r="R63" s="173"/>
    </row>
    <row r="64" spans="2:18" x14ac:dyDescent="0.3">
      <c r="B64" s="171"/>
      <c r="C64" s="158"/>
      <c r="D64" s="97"/>
      <c r="E64" s="98"/>
      <c r="F64" s="98"/>
      <c r="G64" s="98"/>
      <c r="H64" s="99"/>
      <c r="I64" s="158"/>
      <c r="J64" s="97"/>
      <c r="K64" s="98"/>
      <c r="L64" s="98"/>
      <c r="M64" s="98"/>
      <c r="N64" s="98"/>
      <c r="O64" s="98"/>
      <c r="P64" s="99"/>
      <c r="Q64" s="158"/>
      <c r="R64" s="173"/>
    </row>
    <row r="65" spans="2:18" x14ac:dyDescent="0.3">
      <c r="B65" s="171"/>
      <c r="C65" s="158"/>
      <c r="D65" s="97"/>
      <c r="E65" s="98"/>
      <c r="F65" s="98"/>
      <c r="G65" s="98"/>
      <c r="H65" s="99"/>
      <c r="I65" s="158"/>
      <c r="J65" s="97"/>
      <c r="K65" s="98"/>
      <c r="L65" s="98"/>
      <c r="M65" s="98"/>
      <c r="N65" s="98"/>
      <c r="O65" s="98"/>
      <c r="P65" s="99"/>
      <c r="Q65" s="158"/>
      <c r="R65" s="173"/>
    </row>
    <row r="66" spans="2:18" x14ac:dyDescent="0.3">
      <c r="B66" s="171"/>
      <c r="C66" s="158"/>
      <c r="D66" s="97"/>
      <c r="E66" s="98"/>
      <c r="F66" s="98"/>
      <c r="G66" s="98"/>
      <c r="H66" s="99"/>
      <c r="I66" s="158"/>
      <c r="J66" s="97"/>
      <c r="K66" s="98"/>
      <c r="L66" s="98"/>
      <c r="M66" s="98"/>
      <c r="N66" s="98"/>
      <c r="O66" s="98"/>
      <c r="P66" s="99"/>
      <c r="Q66" s="158"/>
      <c r="R66" s="173"/>
    </row>
    <row r="67" spans="2:18" x14ac:dyDescent="0.3">
      <c r="B67" s="171"/>
      <c r="C67" s="158"/>
      <c r="D67" s="97"/>
      <c r="E67" s="98"/>
      <c r="F67" s="98"/>
      <c r="G67" s="98"/>
      <c r="H67" s="99"/>
      <c r="I67" s="158"/>
      <c r="J67" s="97"/>
      <c r="K67" s="98"/>
      <c r="L67" s="98"/>
      <c r="M67" s="98"/>
      <c r="N67" s="98"/>
      <c r="O67" s="98"/>
      <c r="P67" s="99"/>
      <c r="Q67" s="158"/>
      <c r="R67" s="173"/>
    </row>
    <row r="68" spans="2:18" x14ac:dyDescent="0.3">
      <c r="B68" s="171"/>
      <c r="C68" s="158"/>
      <c r="D68" s="97"/>
      <c r="E68" s="98"/>
      <c r="F68" s="98"/>
      <c r="G68" s="98"/>
      <c r="H68" s="99"/>
      <c r="I68" s="158"/>
      <c r="J68" s="97"/>
      <c r="K68" s="98"/>
      <c r="L68" s="98"/>
      <c r="M68" s="98"/>
      <c r="N68" s="98"/>
      <c r="O68" s="98"/>
      <c r="P68" s="99"/>
      <c r="Q68" s="158"/>
      <c r="R68" s="173"/>
    </row>
    <row r="69" spans="2:18" x14ac:dyDescent="0.3">
      <c r="B69" s="171"/>
      <c r="C69" s="158"/>
      <c r="D69" s="97"/>
      <c r="E69" s="98"/>
      <c r="F69" s="98"/>
      <c r="G69" s="98"/>
      <c r="H69" s="99"/>
      <c r="I69" s="158"/>
      <c r="J69" s="97"/>
      <c r="K69" s="98"/>
      <c r="L69" s="98"/>
      <c r="M69" s="98"/>
      <c r="N69" s="98"/>
      <c r="O69" s="98"/>
      <c r="P69" s="99"/>
      <c r="Q69" s="158"/>
      <c r="R69" s="173"/>
    </row>
    <row r="70" spans="2:18" s="175" customFormat="1" ht="15" x14ac:dyDescent="0.3">
      <c r="B70" s="176"/>
      <c r="C70" s="92"/>
      <c r="D70" s="100" t="s">
        <v>46</v>
      </c>
      <c r="E70" s="101"/>
      <c r="F70" s="101"/>
      <c r="G70" s="102" t="s">
        <v>47</v>
      </c>
      <c r="H70" s="103"/>
      <c r="I70" s="92"/>
      <c r="J70" s="100" t="s">
        <v>46</v>
      </c>
      <c r="K70" s="101"/>
      <c r="L70" s="101"/>
      <c r="M70" s="101"/>
      <c r="N70" s="102" t="s">
        <v>47</v>
      </c>
      <c r="O70" s="101"/>
      <c r="P70" s="103"/>
      <c r="Q70" s="92"/>
      <c r="R70" s="179"/>
    </row>
    <row r="71" spans="2:18" s="175" customFormat="1" ht="14.45" customHeight="1" x14ac:dyDescent="0.3">
      <c r="B71" s="195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7"/>
    </row>
    <row r="75" spans="2:18" s="175" customFormat="1" ht="6.95" customHeight="1" x14ac:dyDescent="0.3"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200"/>
    </row>
    <row r="76" spans="2:18" s="175" customFormat="1" ht="36.950000000000003" customHeight="1" x14ac:dyDescent="0.3">
      <c r="B76" s="176"/>
      <c r="C76" s="172" t="s">
        <v>92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9"/>
    </row>
    <row r="77" spans="2:18" s="175" customFormat="1" ht="6.95" customHeight="1" x14ac:dyDescent="0.3">
      <c r="B77" s="176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179"/>
    </row>
    <row r="78" spans="2:18" s="175" customFormat="1" ht="36.950000000000003" customHeight="1" x14ac:dyDescent="0.3">
      <c r="B78" s="176"/>
      <c r="C78" s="201" t="s">
        <v>16</v>
      </c>
      <c r="D78" s="92"/>
      <c r="E78" s="92"/>
      <c r="F78" s="202" t="str">
        <f>F6</f>
        <v>Servisní zázemí pro bezpilotní letecké prostředky - LIBEŇ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92"/>
      <c r="R78" s="179"/>
    </row>
    <row r="79" spans="2:18" s="175" customFormat="1" ht="6.95" customHeight="1" x14ac:dyDescent="0.3">
      <c r="B79" s="176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179"/>
    </row>
    <row r="80" spans="2:18" s="175" customFormat="1" ht="18" customHeight="1" x14ac:dyDescent="0.3">
      <c r="B80" s="176"/>
      <c r="C80" s="153" t="s">
        <v>20</v>
      </c>
      <c r="D80" s="92"/>
      <c r="E80" s="92"/>
      <c r="F80" s="154" t="str">
        <f>F8</f>
        <v xml:space="preserve"> </v>
      </c>
      <c r="G80" s="92"/>
      <c r="H80" s="92"/>
      <c r="I80" s="92"/>
      <c r="J80" s="92"/>
      <c r="K80" s="153" t="s">
        <v>22</v>
      </c>
      <c r="L80" s="92"/>
      <c r="M80" s="155">
        <f>IF(O8="","",O8)</f>
        <v>43738</v>
      </c>
      <c r="N80" s="155"/>
      <c r="O80" s="155"/>
      <c r="P80" s="155"/>
      <c r="Q80" s="92"/>
      <c r="R80" s="179"/>
    </row>
    <row r="81" spans="2:39" s="175" customFormat="1" ht="6.95" customHeight="1" x14ac:dyDescent="0.3">
      <c r="B81" s="176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179"/>
    </row>
    <row r="82" spans="2:39" s="175" customFormat="1" ht="15" x14ac:dyDescent="0.3">
      <c r="B82" s="176"/>
      <c r="C82" s="153" t="s">
        <v>23</v>
      </c>
      <c r="D82" s="92"/>
      <c r="E82" s="92"/>
      <c r="F82" s="154" t="str">
        <f>E11</f>
        <v xml:space="preserve"> </v>
      </c>
      <c r="G82" s="92"/>
      <c r="H82" s="92"/>
      <c r="I82" s="92"/>
      <c r="J82" s="92"/>
      <c r="K82" s="153" t="s">
        <v>27</v>
      </c>
      <c r="L82" s="92"/>
      <c r="M82" s="156" t="str">
        <f>E17</f>
        <v xml:space="preserve"> </v>
      </c>
      <c r="N82" s="156"/>
      <c r="O82" s="156"/>
      <c r="P82" s="156"/>
      <c r="Q82" s="156"/>
      <c r="R82" s="179"/>
    </row>
    <row r="83" spans="2:39" s="175" customFormat="1" ht="14.45" customHeight="1" x14ac:dyDescent="0.3">
      <c r="B83" s="176"/>
      <c r="C83" s="153" t="s">
        <v>26</v>
      </c>
      <c r="D83" s="92"/>
      <c r="E83" s="92"/>
      <c r="F83" s="154" t="str">
        <f>IF(E14="","",E14)</f>
        <v xml:space="preserve"> </v>
      </c>
      <c r="G83" s="92"/>
      <c r="H83" s="92"/>
      <c r="I83" s="92"/>
      <c r="J83" s="92"/>
      <c r="K83" s="153" t="s">
        <v>29</v>
      </c>
      <c r="L83" s="92"/>
      <c r="M83" s="156" t="str">
        <f>E20</f>
        <v xml:space="preserve"> </v>
      </c>
      <c r="N83" s="156"/>
      <c r="O83" s="156"/>
      <c r="P83" s="156"/>
      <c r="Q83" s="156"/>
      <c r="R83" s="179"/>
    </row>
    <row r="84" spans="2:39" s="175" customFormat="1" ht="10.35" customHeight="1" x14ac:dyDescent="0.3">
      <c r="B84" s="176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179"/>
    </row>
    <row r="85" spans="2:39" s="175" customFormat="1" ht="29.25" customHeight="1" x14ac:dyDescent="0.3">
      <c r="B85" s="176"/>
      <c r="C85" s="203" t="s">
        <v>93</v>
      </c>
      <c r="D85" s="203"/>
      <c r="E85" s="203"/>
      <c r="F85" s="203"/>
      <c r="G85" s="203"/>
      <c r="H85" s="189"/>
      <c r="I85" s="189"/>
      <c r="J85" s="189"/>
      <c r="K85" s="189"/>
      <c r="L85" s="189"/>
      <c r="M85" s="189"/>
      <c r="N85" s="203" t="s">
        <v>94</v>
      </c>
      <c r="O85" s="203"/>
      <c r="P85" s="203"/>
      <c r="Q85" s="203"/>
      <c r="R85" s="179"/>
    </row>
    <row r="86" spans="2:39" s="175" customFormat="1" ht="10.35" customHeight="1" x14ac:dyDescent="0.3">
      <c r="B86" s="176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179"/>
    </row>
    <row r="87" spans="2:39" s="175" customFormat="1" ht="29.25" customHeight="1" x14ac:dyDescent="0.3">
      <c r="B87" s="176"/>
      <c r="C87" s="204" t="s">
        <v>95</v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205">
        <f>N88+N93</f>
        <v>0</v>
      </c>
      <c r="O87" s="205"/>
      <c r="P87" s="205"/>
      <c r="Q87" s="205"/>
      <c r="R87" s="179"/>
      <c r="AM87" s="166" t="s">
        <v>96</v>
      </c>
    </row>
    <row r="88" spans="2:39" s="211" customFormat="1" ht="24.95" customHeight="1" x14ac:dyDescent="0.3">
      <c r="B88" s="206"/>
      <c r="C88" s="207"/>
      <c r="D88" s="208" t="s">
        <v>97</v>
      </c>
      <c r="E88" s="207"/>
      <c r="F88" s="207"/>
      <c r="G88" s="207"/>
      <c r="H88" s="207"/>
      <c r="I88" s="207"/>
      <c r="J88" s="207"/>
      <c r="K88" s="207"/>
      <c r="L88" s="207"/>
      <c r="M88" s="207"/>
      <c r="N88" s="209">
        <f>N125</f>
        <v>0</v>
      </c>
      <c r="O88" s="209"/>
      <c r="P88" s="209"/>
      <c r="Q88" s="209"/>
      <c r="R88" s="210"/>
    </row>
    <row r="89" spans="2:39" s="211" customFormat="1" ht="21" customHeight="1" x14ac:dyDescent="0.3">
      <c r="B89" s="206"/>
      <c r="C89" s="207"/>
      <c r="D89" s="212" t="s">
        <v>98</v>
      </c>
      <c r="E89" s="207"/>
      <c r="F89" s="207"/>
      <c r="G89" s="207"/>
      <c r="H89" s="207"/>
      <c r="I89" s="207"/>
      <c r="J89" s="207"/>
      <c r="K89" s="207"/>
      <c r="L89" s="207"/>
      <c r="M89" s="207"/>
      <c r="N89" s="135">
        <f>N126</f>
        <v>0</v>
      </c>
      <c r="O89" s="135"/>
      <c r="P89" s="135"/>
      <c r="Q89" s="135"/>
      <c r="R89" s="210"/>
    </row>
    <row r="90" spans="2:39" s="216" customFormat="1" ht="21" customHeight="1" x14ac:dyDescent="0.3">
      <c r="B90" s="213"/>
      <c r="C90" s="214"/>
      <c r="D90" s="212" t="s">
        <v>99</v>
      </c>
      <c r="E90" s="214"/>
      <c r="F90" s="214"/>
      <c r="G90" s="214"/>
      <c r="H90" s="214"/>
      <c r="I90" s="214"/>
      <c r="J90" s="214"/>
      <c r="K90" s="214"/>
      <c r="L90" s="214"/>
      <c r="M90" s="214"/>
      <c r="N90" s="135">
        <f>N134</f>
        <v>0</v>
      </c>
      <c r="O90" s="135"/>
      <c r="P90" s="135"/>
      <c r="Q90" s="135"/>
      <c r="R90" s="215"/>
    </row>
    <row r="91" spans="2:39" s="211" customFormat="1" ht="21" customHeight="1" x14ac:dyDescent="0.3">
      <c r="B91" s="206"/>
      <c r="C91" s="207"/>
      <c r="D91" s="212" t="s">
        <v>100</v>
      </c>
      <c r="E91" s="207"/>
      <c r="F91" s="207"/>
      <c r="G91" s="207"/>
      <c r="H91" s="207"/>
      <c r="I91" s="207"/>
      <c r="J91" s="207"/>
      <c r="K91" s="207"/>
      <c r="L91" s="207"/>
      <c r="M91" s="207"/>
      <c r="N91" s="135">
        <f>N142</f>
        <v>0</v>
      </c>
      <c r="O91" s="135"/>
      <c r="P91" s="135"/>
      <c r="Q91" s="135"/>
      <c r="R91" s="210"/>
    </row>
    <row r="92" spans="2:39" s="216" customFormat="1" ht="21" customHeight="1" x14ac:dyDescent="0.3">
      <c r="B92" s="213"/>
      <c r="C92" s="214"/>
      <c r="D92" s="212" t="s">
        <v>101</v>
      </c>
      <c r="E92" s="214"/>
      <c r="F92" s="214"/>
      <c r="G92" s="214"/>
      <c r="H92" s="214"/>
      <c r="I92" s="214"/>
      <c r="J92" s="214"/>
      <c r="K92" s="214"/>
      <c r="L92" s="214"/>
      <c r="M92" s="214"/>
      <c r="N92" s="135">
        <f>N155</f>
        <v>0</v>
      </c>
      <c r="O92" s="135"/>
      <c r="P92" s="135"/>
      <c r="Q92" s="135"/>
      <c r="R92" s="215"/>
    </row>
    <row r="93" spans="2:39" s="211" customFormat="1" ht="21" customHeight="1" x14ac:dyDescent="0.3">
      <c r="B93" s="206"/>
      <c r="C93" s="207"/>
      <c r="D93" s="208" t="s">
        <v>102</v>
      </c>
      <c r="E93" s="207"/>
      <c r="F93" s="207"/>
      <c r="G93" s="207"/>
      <c r="H93" s="207"/>
      <c r="I93" s="207"/>
      <c r="J93" s="207"/>
      <c r="K93" s="207"/>
      <c r="L93" s="207"/>
      <c r="M93" s="207"/>
      <c r="N93" s="209">
        <f>N183</f>
        <v>0</v>
      </c>
      <c r="O93" s="209"/>
      <c r="P93" s="209"/>
      <c r="Q93" s="209"/>
      <c r="R93" s="210"/>
    </row>
    <row r="94" spans="2:39" s="216" customFormat="1" ht="21" customHeight="1" x14ac:dyDescent="0.3">
      <c r="B94" s="213"/>
      <c r="C94" s="214"/>
      <c r="D94" s="212" t="s">
        <v>103</v>
      </c>
      <c r="E94" s="214"/>
      <c r="F94" s="214"/>
      <c r="G94" s="214"/>
      <c r="H94" s="214"/>
      <c r="I94" s="214"/>
      <c r="J94" s="214"/>
      <c r="K94" s="214"/>
      <c r="L94" s="214"/>
      <c r="M94" s="214"/>
      <c r="N94" s="135">
        <f>N184</f>
        <v>0</v>
      </c>
      <c r="O94" s="135"/>
      <c r="P94" s="135"/>
      <c r="Q94" s="135"/>
      <c r="R94" s="215"/>
    </row>
    <row r="95" spans="2:39" s="216" customFormat="1" ht="21" customHeight="1" x14ac:dyDescent="0.3">
      <c r="B95" s="213"/>
      <c r="C95" s="214"/>
      <c r="D95" s="212" t="s">
        <v>104</v>
      </c>
      <c r="E95" s="214"/>
      <c r="F95" s="214"/>
      <c r="G95" s="214"/>
      <c r="H95" s="214"/>
      <c r="I95" s="214"/>
      <c r="J95" s="214"/>
      <c r="K95" s="214"/>
      <c r="L95" s="214"/>
      <c r="M95" s="214"/>
      <c r="N95" s="135">
        <f>N213</f>
        <v>0</v>
      </c>
      <c r="O95" s="135"/>
      <c r="P95" s="135"/>
      <c r="Q95" s="135"/>
      <c r="R95" s="215"/>
    </row>
    <row r="96" spans="2:39" s="216" customFormat="1" ht="21" customHeight="1" x14ac:dyDescent="0.3">
      <c r="B96" s="213"/>
      <c r="C96" s="214"/>
      <c r="D96" s="212" t="s">
        <v>105</v>
      </c>
      <c r="E96" s="214"/>
      <c r="F96" s="214"/>
      <c r="G96" s="214"/>
      <c r="H96" s="214"/>
      <c r="I96" s="214"/>
      <c r="J96" s="214"/>
      <c r="K96" s="214"/>
      <c r="L96" s="214"/>
      <c r="M96" s="214"/>
      <c r="N96" s="135">
        <f>N218</f>
        <v>0</v>
      </c>
      <c r="O96" s="135"/>
      <c r="P96" s="135"/>
      <c r="Q96" s="135"/>
      <c r="R96" s="215"/>
    </row>
    <row r="97" spans="2:54" s="216" customFormat="1" ht="21" customHeight="1" x14ac:dyDescent="0.3">
      <c r="B97" s="213"/>
      <c r="C97" s="214"/>
      <c r="D97" s="212" t="s">
        <v>106</v>
      </c>
      <c r="E97" s="214"/>
      <c r="F97" s="214"/>
      <c r="G97" s="214"/>
      <c r="H97" s="214"/>
      <c r="I97" s="214"/>
      <c r="J97" s="214"/>
      <c r="K97" s="214"/>
      <c r="L97" s="214"/>
      <c r="M97" s="214"/>
      <c r="N97" s="135">
        <f>N229</f>
        <v>0</v>
      </c>
      <c r="O97" s="135"/>
      <c r="P97" s="135"/>
      <c r="Q97" s="135"/>
      <c r="R97" s="215"/>
    </row>
    <row r="98" spans="2:54" s="216" customFormat="1" ht="21" customHeight="1" x14ac:dyDescent="0.3">
      <c r="B98" s="213"/>
      <c r="C98" s="214"/>
      <c r="D98" s="212" t="s">
        <v>107</v>
      </c>
      <c r="E98" s="214"/>
      <c r="F98" s="214"/>
      <c r="G98" s="214"/>
      <c r="H98" s="214"/>
      <c r="I98" s="214"/>
      <c r="J98" s="214"/>
      <c r="K98" s="214"/>
      <c r="L98" s="214"/>
      <c r="M98" s="214"/>
      <c r="N98" s="135">
        <f>N231</f>
        <v>0</v>
      </c>
      <c r="O98" s="135"/>
      <c r="P98" s="135"/>
      <c r="Q98" s="135"/>
      <c r="R98" s="215"/>
    </row>
    <row r="99" spans="2:54" s="216" customFormat="1" ht="21" customHeight="1" x14ac:dyDescent="0.3">
      <c r="B99" s="213"/>
      <c r="C99" s="214"/>
      <c r="D99" s="212" t="s">
        <v>108</v>
      </c>
      <c r="E99" s="214"/>
      <c r="F99" s="214"/>
      <c r="G99" s="214"/>
      <c r="H99" s="214"/>
      <c r="I99" s="214"/>
      <c r="J99" s="214"/>
      <c r="K99" s="214"/>
      <c r="L99" s="214"/>
      <c r="M99" s="214"/>
      <c r="N99" s="135">
        <f>N234</f>
        <v>0</v>
      </c>
      <c r="O99" s="135"/>
      <c r="P99" s="135"/>
      <c r="Q99" s="135"/>
      <c r="R99" s="215"/>
    </row>
    <row r="100" spans="2:54" s="216" customFormat="1" ht="21" customHeight="1" x14ac:dyDescent="0.3">
      <c r="B100" s="213"/>
      <c r="C100" s="214"/>
      <c r="D100" s="212" t="s">
        <v>109</v>
      </c>
      <c r="E100" s="214"/>
      <c r="F100" s="214"/>
      <c r="G100" s="214"/>
      <c r="H100" s="214"/>
      <c r="I100" s="214"/>
      <c r="J100" s="214"/>
      <c r="K100" s="214"/>
      <c r="L100" s="214"/>
      <c r="M100" s="214"/>
      <c r="N100" s="135">
        <f>N271</f>
        <v>0</v>
      </c>
      <c r="O100" s="135"/>
      <c r="P100" s="135"/>
      <c r="Q100" s="135"/>
      <c r="R100" s="215"/>
    </row>
    <row r="101" spans="2:54" s="216" customFormat="1" ht="21" customHeight="1" x14ac:dyDescent="0.3">
      <c r="B101" s="213"/>
      <c r="C101" s="214"/>
      <c r="D101" s="212" t="s">
        <v>110</v>
      </c>
      <c r="E101" s="214"/>
      <c r="F101" s="214"/>
      <c r="G101" s="214"/>
      <c r="H101" s="214"/>
      <c r="I101" s="214"/>
      <c r="J101" s="214"/>
      <c r="K101" s="214"/>
      <c r="L101" s="214"/>
      <c r="M101" s="214"/>
      <c r="N101" s="135">
        <f>N292</f>
        <v>0</v>
      </c>
      <c r="O101" s="135"/>
      <c r="P101" s="135"/>
      <c r="Q101" s="135"/>
      <c r="R101" s="215"/>
    </row>
    <row r="102" spans="2:54" s="175" customFormat="1" ht="21.75" customHeight="1" x14ac:dyDescent="0.3">
      <c r="B102" s="176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179"/>
    </row>
    <row r="103" spans="2:54" s="175" customFormat="1" ht="29.25" customHeight="1" x14ac:dyDescent="0.3">
      <c r="B103" s="176"/>
      <c r="C103" s="204" t="s">
        <v>111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217">
        <f>ROUND(N104+N105+N106,2)</f>
        <v>0</v>
      </c>
      <c r="O103" s="217"/>
      <c r="P103" s="217"/>
      <c r="Q103" s="217"/>
      <c r="R103" s="179"/>
      <c r="T103" s="218"/>
      <c r="U103" s="219" t="s">
        <v>34</v>
      </c>
    </row>
    <row r="104" spans="2:54" s="175" customFormat="1" ht="18" customHeight="1" x14ac:dyDescent="0.3">
      <c r="B104" s="176"/>
      <c r="C104" s="92"/>
      <c r="D104" s="134" t="s">
        <v>112</v>
      </c>
      <c r="E104" s="134"/>
      <c r="F104" s="134"/>
      <c r="G104" s="134"/>
      <c r="H104" s="134"/>
      <c r="I104" s="92"/>
      <c r="J104" s="92"/>
      <c r="K104" s="92"/>
      <c r="L104" s="220">
        <v>0</v>
      </c>
      <c r="M104" s="220"/>
      <c r="N104" s="135">
        <f>L104*N87</f>
        <v>0</v>
      </c>
      <c r="O104" s="135"/>
      <c r="P104" s="135"/>
      <c r="Q104" s="135"/>
      <c r="R104" s="179"/>
      <c r="T104" s="221"/>
      <c r="U104" s="222" t="s">
        <v>35</v>
      </c>
      <c r="AQ104" s="166" t="s">
        <v>113</v>
      </c>
      <c r="AW104" s="223">
        <f>IF(U104="základní",N104,0)</f>
        <v>0</v>
      </c>
      <c r="AX104" s="223">
        <f>IF(U104="snížená",N104,0)</f>
        <v>0</v>
      </c>
      <c r="AY104" s="223">
        <f>IF(U104="zákl. přenesená",N104,0)</f>
        <v>0</v>
      </c>
      <c r="AZ104" s="223">
        <f>IF(U104="sníž. přenesená",N104,0)</f>
        <v>0</v>
      </c>
      <c r="BA104" s="223">
        <f>IF(U104="nulová",N104,0)</f>
        <v>0</v>
      </c>
      <c r="BB104" s="166" t="s">
        <v>75</v>
      </c>
    </row>
    <row r="105" spans="2:54" s="175" customFormat="1" ht="18" customHeight="1" x14ac:dyDescent="0.3">
      <c r="B105" s="176"/>
      <c r="C105" s="92"/>
      <c r="D105" s="134"/>
      <c r="E105" s="134"/>
      <c r="F105" s="134"/>
      <c r="G105" s="134"/>
      <c r="H105" s="134"/>
      <c r="I105" s="92"/>
      <c r="J105" s="92"/>
      <c r="K105" s="92"/>
      <c r="L105" s="92"/>
      <c r="M105" s="92"/>
      <c r="N105" s="135"/>
      <c r="O105" s="135"/>
      <c r="P105" s="135"/>
      <c r="Q105" s="135"/>
      <c r="R105" s="179"/>
      <c r="T105" s="221"/>
      <c r="U105" s="222" t="s">
        <v>35</v>
      </c>
      <c r="AQ105" s="166" t="s">
        <v>113</v>
      </c>
      <c r="AW105" s="223">
        <f>IF(U105="základní",N105,0)</f>
        <v>0</v>
      </c>
      <c r="AX105" s="223">
        <f>IF(U105="snížená",N105,0)</f>
        <v>0</v>
      </c>
      <c r="AY105" s="223">
        <f>IF(U105="zákl. přenesená",N105,0)</f>
        <v>0</v>
      </c>
      <c r="AZ105" s="223">
        <f>IF(U105="sníž. přenesená",N105,0)</f>
        <v>0</v>
      </c>
      <c r="BA105" s="223">
        <f>IF(U105="nulová",N105,0)</f>
        <v>0</v>
      </c>
      <c r="BB105" s="166" t="s">
        <v>75</v>
      </c>
    </row>
    <row r="106" spans="2:54" s="175" customFormat="1" ht="18" customHeight="1" x14ac:dyDescent="0.3">
      <c r="B106" s="176"/>
      <c r="C106" s="92"/>
      <c r="D106" s="134"/>
      <c r="E106" s="134"/>
      <c r="F106" s="134"/>
      <c r="G106" s="134"/>
      <c r="H106" s="134"/>
      <c r="I106" s="92"/>
      <c r="J106" s="92"/>
      <c r="K106" s="92"/>
      <c r="L106" s="92"/>
      <c r="M106" s="92"/>
      <c r="N106" s="135"/>
      <c r="O106" s="135"/>
      <c r="P106" s="135"/>
      <c r="Q106" s="135"/>
      <c r="R106" s="179"/>
      <c r="T106" s="224"/>
      <c r="U106" s="225" t="s">
        <v>35</v>
      </c>
      <c r="AQ106" s="166" t="s">
        <v>113</v>
      </c>
      <c r="AW106" s="223">
        <f>IF(U106="základní",N106,0)</f>
        <v>0</v>
      </c>
      <c r="AX106" s="223">
        <f>IF(U106="snížená",N106,0)</f>
        <v>0</v>
      </c>
      <c r="AY106" s="223">
        <f>IF(U106="zákl. přenesená",N106,0)</f>
        <v>0</v>
      </c>
      <c r="AZ106" s="223">
        <f>IF(U106="sníž. přenesená",N106,0)</f>
        <v>0</v>
      </c>
      <c r="BA106" s="223">
        <f>IF(U106="nulová",N106,0)</f>
        <v>0</v>
      </c>
      <c r="BB106" s="166" t="s">
        <v>75</v>
      </c>
    </row>
    <row r="107" spans="2:54" s="175" customFormat="1" ht="18" customHeight="1" x14ac:dyDescent="0.3">
      <c r="B107" s="176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179"/>
    </row>
    <row r="108" spans="2:54" s="175" customFormat="1" ht="29.25" customHeight="1" x14ac:dyDescent="0.3">
      <c r="B108" s="176"/>
      <c r="C108" s="226" t="s">
        <v>80</v>
      </c>
      <c r="D108" s="189"/>
      <c r="E108" s="189"/>
      <c r="F108" s="189"/>
      <c r="G108" s="189"/>
      <c r="H108" s="189"/>
      <c r="I108" s="189"/>
      <c r="J108" s="189"/>
      <c r="K108" s="189"/>
      <c r="L108" s="227">
        <f>ROUND(SUM(N87+N103),2)</f>
        <v>0</v>
      </c>
      <c r="M108" s="227"/>
      <c r="N108" s="227"/>
      <c r="O108" s="227"/>
      <c r="P108" s="227"/>
      <c r="Q108" s="227"/>
      <c r="R108" s="179"/>
    </row>
    <row r="109" spans="2:54" s="175" customFormat="1" ht="6.95" customHeight="1" x14ac:dyDescent="0.3">
      <c r="B109" s="195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7"/>
    </row>
    <row r="113" spans="2:57" s="175" customFormat="1" ht="6.95" customHeight="1" x14ac:dyDescent="0.3">
      <c r="B113" s="198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200"/>
    </row>
    <row r="114" spans="2:57" s="175" customFormat="1" ht="36.950000000000003" customHeight="1" x14ac:dyDescent="0.3">
      <c r="B114" s="176"/>
      <c r="C114" s="172" t="s">
        <v>114</v>
      </c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9"/>
    </row>
    <row r="115" spans="2:57" s="175" customFormat="1" ht="6.95" customHeight="1" x14ac:dyDescent="0.3">
      <c r="B115" s="176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179"/>
    </row>
    <row r="116" spans="2:57" s="175" customFormat="1" ht="36.950000000000003" customHeight="1" x14ac:dyDescent="0.3">
      <c r="B116" s="176"/>
      <c r="C116" s="201" t="s">
        <v>16</v>
      </c>
      <c r="D116" s="92"/>
      <c r="E116" s="92"/>
      <c r="F116" s="202" t="str">
        <f>F6</f>
        <v>Servisní zázemí pro bezpilotní letecké prostředky - LIBEŇ</v>
      </c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92"/>
      <c r="R116" s="179"/>
    </row>
    <row r="117" spans="2:57" s="175" customFormat="1" ht="6.95" customHeight="1" x14ac:dyDescent="0.3">
      <c r="B117" s="176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179"/>
    </row>
    <row r="118" spans="2:57" s="175" customFormat="1" ht="18" customHeight="1" x14ac:dyDescent="0.3">
      <c r="B118" s="176"/>
      <c r="C118" s="153" t="s">
        <v>20</v>
      </c>
      <c r="D118" s="92"/>
      <c r="E118" s="92"/>
      <c r="F118" s="154" t="str">
        <f>F8</f>
        <v xml:space="preserve"> </v>
      </c>
      <c r="G118" s="92"/>
      <c r="H118" s="92"/>
      <c r="I118" s="92"/>
      <c r="J118" s="92"/>
      <c r="K118" s="153" t="s">
        <v>22</v>
      </c>
      <c r="L118" s="92"/>
      <c r="M118" s="155">
        <f>IF(O8="","",O8)</f>
        <v>43738</v>
      </c>
      <c r="N118" s="155"/>
      <c r="O118" s="155"/>
      <c r="P118" s="155"/>
      <c r="Q118" s="92"/>
      <c r="R118" s="179"/>
    </row>
    <row r="119" spans="2:57" s="175" customFormat="1" ht="6.95" customHeight="1" x14ac:dyDescent="0.3">
      <c r="B119" s="176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179"/>
    </row>
    <row r="120" spans="2:57" s="175" customFormat="1" ht="15" x14ac:dyDescent="0.3">
      <c r="B120" s="176"/>
      <c r="C120" s="153" t="s">
        <v>23</v>
      </c>
      <c r="D120" s="92"/>
      <c r="E120" s="92"/>
      <c r="F120" s="154" t="str">
        <f>E11</f>
        <v xml:space="preserve"> </v>
      </c>
      <c r="G120" s="92"/>
      <c r="H120" s="92"/>
      <c r="I120" s="92"/>
      <c r="J120" s="92"/>
      <c r="K120" s="153" t="s">
        <v>27</v>
      </c>
      <c r="L120" s="92"/>
      <c r="M120" s="156" t="str">
        <f>E17</f>
        <v xml:space="preserve"> </v>
      </c>
      <c r="N120" s="156"/>
      <c r="O120" s="156"/>
      <c r="P120" s="156"/>
      <c r="Q120" s="156"/>
      <c r="R120" s="179"/>
    </row>
    <row r="121" spans="2:57" s="175" customFormat="1" ht="14.45" customHeight="1" x14ac:dyDescent="0.3">
      <c r="B121" s="176"/>
      <c r="C121" s="153" t="s">
        <v>26</v>
      </c>
      <c r="D121" s="92"/>
      <c r="E121" s="92"/>
      <c r="F121" s="154" t="str">
        <f>IF(E14="","",E14)</f>
        <v xml:space="preserve"> </v>
      </c>
      <c r="G121" s="92"/>
      <c r="H121" s="92"/>
      <c r="I121" s="92"/>
      <c r="J121" s="92"/>
      <c r="K121" s="153" t="s">
        <v>29</v>
      </c>
      <c r="L121" s="92"/>
      <c r="M121" s="156" t="str">
        <f>E20</f>
        <v xml:space="preserve"> </v>
      </c>
      <c r="N121" s="156"/>
      <c r="O121" s="156"/>
      <c r="P121" s="156"/>
      <c r="Q121" s="156"/>
      <c r="R121" s="179"/>
    </row>
    <row r="122" spans="2:57" s="175" customFormat="1" ht="10.35" customHeight="1" x14ac:dyDescent="0.3">
      <c r="B122" s="176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179"/>
    </row>
    <row r="123" spans="2:57" s="234" customFormat="1" ht="29.25" customHeight="1" x14ac:dyDescent="0.3">
      <c r="B123" s="228"/>
      <c r="C123" s="229" t="s">
        <v>115</v>
      </c>
      <c r="D123" s="230" t="s">
        <v>116</v>
      </c>
      <c r="E123" s="230" t="s">
        <v>52</v>
      </c>
      <c r="F123" s="231" t="s">
        <v>117</v>
      </c>
      <c r="G123" s="231"/>
      <c r="H123" s="231"/>
      <c r="I123" s="231"/>
      <c r="J123" s="230" t="s">
        <v>118</v>
      </c>
      <c r="K123" s="230" t="s">
        <v>119</v>
      </c>
      <c r="L123" s="231" t="s">
        <v>120</v>
      </c>
      <c r="M123" s="231"/>
      <c r="N123" s="232" t="s">
        <v>94</v>
      </c>
      <c r="O123" s="232"/>
      <c r="P123" s="232"/>
      <c r="Q123" s="232"/>
      <c r="R123" s="233"/>
      <c r="T123" s="235" t="s">
        <v>121</v>
      </c>
      <c r="U123" s="236" t="s">
        <v>34</v>
      </c>
      <c r="V123" s="236" t="s">
        <v>122</v>
      </c>
      <c r="W123" s="236" t="s">
        <v>123</v>
      </c>
      <c r="X123" s="236" t="s">
        <v>124</v>
      </c>
      <c r="Y123" s="236" t="s">
        <v>125</v>
      </c>
      <c r="Z123" s="236" t="s">
        <v>126</v>
      </c>
      <c r="AA123" s="237" t="s">
        <v>127</v>
      </c>
    </row>
    <row r="124" spans="2:57" s="175" customFormat="1" ht="29.25" customHeight="1" x14ac:dyDescent="0.35">
      <c r="B124" s="176"/>
      <c r="C124" s="238" t="s">
        <v>90</v>
      </c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239">
        <f>N125+N183</f>
        <v>0</v>
      </c>
      <c r="O124" s="239"/>
      <c r="P124" s="239"/>
      <c r="Q124" s="239"/>
      <c r="R124" s="179"/>
      <c r="T124" s="240"/>
      <c r="U124" s="157"/>
      <c r="V124" s="157"/>
      <c r="W124" s="241" t="e">
        <f>W126+W142+#REF!+W183+#REF!</f>
        <v>#REF!</v>
      </c>
      <c r="X124" s="157"/>
      <c r="Y124" s="241" t="e">
        <f>Y126+Y142+#REF!+Y183+#REF!</f>
        <v>#REF!</v>
      </c>
      <c r="Z124" s="157"/>
      <c r="AA124" s="242" t="e">
        <f>AA126+AA142+#REF!+AA183+#REF!</f>
        <v>#REF!</v>
      </c>
      <c r="AL124" s="166" t="s">
        <v>69</v>
      </c>
      <c r="AM124" s="166" t="s">
        <v>96</v>
      </c>
      <c r="BC124" s="243" t="e">
        <f>BC126+BC142+#REF!+BC183+#REF!</f>
        <v>#REF!</v>
      </c>
    </row>
    <row r="125" spans="2:57" s="249" customFormat="1" ht="37.5" customHeight="1" x14ac:dyDescent="0.35">
      <c r="B125" s="244"/>
      <c r="C125" s="245"/>
      <c r="D125" s="246" t="s">
        <v>97</v>
      </c>
      <c r="E125" s="246"/>
      <c r="F125" s="246"/>
      <c r="G125" s="246"/>
      <c r="H125" s="246"/>
      <c r="I125" s="246"/>
      <c r="J125" s="246"/>
      <c r="K125" s="246"/>
      <c r="L125" s="246"/>
      <c r="M125" s="246"/>
      <c r="N125" s="247">
        <f>N126+N134+N142+N155</f>
        <v>0</v>
      </c>
      <c r="O125" s="247"/>
      <c r="P125" s="247"/>
      <c r="Q125" s="247"/>
      <c r="R125" s="248"/>
      <c r="T125" s="250"/>
      <c r="U125" s="245"/>
      <c r="V125" s="245"/>
      <c r="W125" s="251">
        <v>0</v>
      </c>
      <c r="X125" s="245"/>
      <c r="Y125" s="251">
        <v>0</v>
      </c>
      <c r="Z125" s="245"/>
      <c r="AA125" s="252">
        <v>0</v>
      </c>
      <c r="AJ125" s="253" t="s">
        <v>75</v>
      </c>
      <c r="AL125" s="254" t="s">
        <v>69</v>
      </c>
      <c r="AM125" s="254" t="s">
        <v>70</v>
      </c>
      <c r="AQ125" s="253" t="s">
        <v>128</v>
      </c>
      <c r="BC125" s="255">
        <v>0</v>
      </c>
    </row>
    <row r="126" spans="2:57" s="249" customFormat="1" ht="37.5" customHeight="1" x14ac:dyDescent="0.35">
      <c r="B126" s="244"/>
      <c r="C126" s="245"/>
      <c r="D126" s="93" t="s">
        <v>98</v>
      </c>
      <c r="E126" s="93"/>
      <c r="F126" s="246"/>
      <c r="G126" s="246"/>
      <c r="H126" s="246"/>
      <c r="I126" s="246"/>
      <c r="J126" s="246"/>
      <c r="K126" s="246"/>
      <c r="L126" s="246"/>
      <c r="M126" s="246"/>
      <c r="N126" s="256">
        <f>SUM(N127:Q133)</f>
        <v>0</v>
      </c>
      <c r="O126" s="256"/>
      <c r="P126" s="256"/>
      <c r="Q126" s="256"/>
      <c r="R126" s="248"/>
      <c r="T126" s="250"/>
      <c r="U126" s="245"/>
      <c r="V126" s="245"/>
      <c r="W126" s="251">
        <f>W127+SUM(W129:W134)</f>
        <v>79.163043999999985</v>
      </c>
      <c r="X126" s="245"/>
      <c r="Y126" s="251">
        <f>Y127+SUM(Y129:Y134)</f>
        <v>24.170684212640001</v>
      </c>
      <c r="Z126" s="245"/>
      <c r="AA126" s="252">
        <f>AA127+SUM(AA129:AA134)</f>
        <v>0</v>
      </c>
      <c r="AJ126" s="253" t="s">
        <v>75</v>
      </c>
      <c r="AL126" s="254" t="s">
        <v>69</v>
      </c>
      <c r="AM126" s="254" t="s">
        <v>70</v>
      </c>
      <c r="AQ126" s="253" t="s">
        <v>128</v>
      </c>
      <c r="BC126" s="255">
        <f>BC127+SUM(BC129:BC134)</f>
        <v>0</v>
      </c>
    </row>
    <row r="127" spans="2:57" s="175" customFormat="1" ht="38.25" customHeight="1" x14ac:dyDescent="0.3">
      <c r="B127" s="176"/>
      <c r="C127" s="257" t="s">
        <v>75</v>
      </c>
      <c r="D127" s="257" t="s">
        <v>129</v>
      </c>
      <c r="E127" s="258" t="s">
        <v>130</v>
      </c>
      <c r="F127" s="259" t="s">
        <v>599</v>
      </c>
      <c r="G127" s="259"/>
      <c r="H127" s="259"/>
      <c r="I127" s="259"/>
      <c r="J127" s="260" t="s">
        <v>131</v>
      </c>
      <c r="K127" s="261">
        <v>62.81</v>
      </c>
      <c r="L127" s="136">
        <v>0</v>
      </c>
      <c r="M127" s="136"/>
      <c r="N127" s="159">
        <f t="shared" ref="N127:N133" si="0">ROUND(L127*K127,2)</f>
        <v>0</v>
      </c>
      <c r="O127" s="159"/>
      <c r="P127" s="159"/>
      <c r="Q127" s="159"/>
      <c r="R127" s="179"/>
      <c r="T127" s="262"/>
      <c r="U127" s="263" t="s">
        <v>35</v>
      </c>
      <c r="V127" s="264">
        <v>0.69</v>
      </c>
      <c r="W127" s="264">
        <f t="shared" ref="W127:W133" si="1">V127*K127</f>
        <v>43.338899999999995</v>
      </c>
      <c r="X127" s="264">
        <v>0.22158</v>
      </c>
      <c r="Y127" s="264">
        <f t="shared" ref="Y127:Y133" si="2">X127*K127</f>
        <v>13.9174398</v>
      </c>
      <c r="Z127" s="264">
        <v>0</v>
      </c>
      <c r="AA127" s="265">
        <f t="shared" ref="AA127:AA133" si="3">Z127*K127</f>
        <v>0</v>
      </c>
      <c r="AJ127" s="166" t="s">
        <v>132</v>
      </c>
      <c r="AL127" s="166" t="s">
        <v>129</v>
      </c>
      <c r="AM127" s="166" t="s">
        <v>75</v>
      </c>
      <c r="AQ127" s="166" t="s">
        <v>128</v>
      </c>
      <c r="AW127" s="223">
        <f t="shared" ref="AW127:AW133" si="4">IF(U127="základní",N127,0)</f>
        <v>0</v>
      </c>
      <c r="AX127" s="223">
        <f t="shared" ref="AX127:AX133" si="5">IF(U127="snížená",N127,0)</f>
        <v>0</v>
      </c>
      <c r="AY127" s="223">
        <f t="shared" ref="AY127:AY133" si="6">IF(U127="zákl. přenesená",N127,0)</f>
        <v>0</v>
      </c>
      <c r="AZ127" s="223">
        <f t="shared" ref="AZ127:AZ133" si="7">IF(U127="sníž. přenesená",N127,0)</f>
        <v>0</v>
      </c>
      <c r="BA127" s="223">
        <f t="shared" ref="BA127:BA133" si="8">IF(U127="nulová",N127,0)</f>
        <v>0</v>
      </c>
      <c r="BB127" s="166" t="s">
        <v>75</v>
      </c>
      <c r="BC127" s="223">
        <f t="shared" ref="BC127:BC133" si="9">ROUND(L127*K127,2)</f>
        <v>0</v>
      </c>
      <c r="BD127" s="166" t="s">
        <v>132</v>
      </c>
      <c r="BE127" s="166" t="s">
        <v>133</v>
      </c>
    </row>
    <row r="128" spans="2:57" s="175" customFormat="1" ht="38.25" customHeight="1" x14ac:dyDescent="0.3">
      <c r="B128" s="176"/>
      <c r="C128" s="257">
        <v>2</v>
      </c>
      <c r="D128" s="257" t="s">
        <v>129</v>
      </c>
      <c r="E128" s="258" t="s">
        <v>134</v>
      </c>
      <c r="F128" s="259" t="s">
        <v>600</v>
      </c>
      <c r="G128" s="259"/>
      <c r="H128" s="259"/>
      <c r="I128" s="259"/>
      <c r="J128" s="260" t="s">
        <v>131</v>
      </c>
      <c r="K128" s="261">
        <v>17.600000000000001</v>
      </c>
      <c r="L128" s="136">
        <v>0</v>
      </c>
      <c r="M128" s="136"/>
      <c r="N128" s="159">
        <f t="shared" si="0"/>
        <v>0</v>
      </c>
      <c r="O128" s="159"/>
      <c r="P128" s="159"/>
      <c r="Q128" s="159"/>
      <c r="R128" s="179"/>
      <c r="T128" s="262"/>
      <c r="U128" s="263" t="s">
        <v>35</v>
      </c>
      <c r="V128" s="264">
        <v>0.69</v>
      </c>
      <c r="W128" s="264">
        <f t="shared" si="1"/>
        <v>12.144</v>
      </c>
      <c r="X128" s="264">
        <v>0.22158</v>
      </c>
      <c r="Y128" s="264">
        <f t="shared" si="2"/>
        <v>3.8998080000000002</v>
      </c>
      <c r="Z128" s="264">
        <v>0</v>
      </c>
      <c r="AA128" s="265">
        <f t="shared" si="3"/>
        <v>0</v>
      </c>
      <c r="AJ128" s="166" t="s">
        <v>132</v>
      </c>
      <c r="AL128" s="166" t="s">
        <v>129</v>
      </c>
      <c r="AM128" s="166" t="s">
        <v>75</v>
      </c>
      <c r="AQ128" s="166" t="s">
        <v>128</v>
      </c>
      <c r="AW128" s="223">
        <f t="shared" si="4"/>
        <v>0</v>
      </c>
      <c r="AX128" s="223">
        <f t="shared" si="5"/>
        <v>0</v>
      </c>
      <c r="AY128" s="223">
        <f t="shared" si="6"/>
        <v>0</v>
      </c>
      <c r="AZ128" s="223">
        <f t="shared" si="7"/>
        <v>0</v>
      </c>
      <c r="BA128" s="223">
        <f t="shared" si="8"/>
        <v>0</v>
      </c>
      <c r="BB128" s="166" t="s">
        <v>75</v>
      </c>
      <c r="BC128" s="223">
        <f t="shared" si="9"/>
        <v>0</v>
      </c>
      <c r="BD128" s="166" t="s">
        <v>132</v>
      </c>
      <c r="BE128" s="166" t="s">
        <v>133</v>
      </c>
    </row>
    <row r="129" spans="2:57" s="175" customFormat="1" ht="25.5" customHeight="1" x14ac:dyDescent="0.3">
      <c r="B129" s="176"/>
      <c r="C129" s="257">
        <v>3</v>
      </c>
      <c r="D129" s="257" t="s">
        <v>129</v>
      </c>
      <c r="E129" s="258" t="s">
        <v>135</v>
      </c>
      <c r="F129" s="266" t="s">
        <v>136</v>
      </c>
      <c r="G129" s="266"/>
      <c r="H129" s="266"/>
      <c r="I129" s="266"/>
      <c r="J129" s="260" t="s">
        <v>137</v>
      </c>
      <c r="K129" s="261">
        <v>2</v>
      </c>
      <c r="L129" s="136">
        <v>0</v>
      </c>
      <c r="M129" s="136"/>
      <c r="N129" s="159">
        <f t="shared" si="0"/>
        <v>0</v>
      </c>
      <c r="O129" s="159"/>
      <c r="P129" s="159"/>
      <c r="Q129" s="159"/>
      <c r="R129" s="179"/>
      <c r="T129" s="262"/>
      <c r="U129" s="263" t="s">
        <v>35</v>
      </c>
      <c r="V129" s="264">
        <v>0.26600000000000001</v>
      </c>
      <c r="W129" s="264">
        <f t="shared" si="1"/>
        <v>0.53200000000000003</v>
      </c>
      <c r="X129" s="264">
        <v>6.8260000000000001E-2</v>
      </c>
      <c r="Y129" s="264">
        <f t="shared" si="2"/>
        <v>0.13652</v>
      </c>
      <c r="Z129" s="264">
        <v>0</v>
      </c>
      <c r="AA129" s="265">
        <f t="shared" si="3"/>
        <v>0</v>
      </c>
      <c r="AJ129" s="166" t="s">
        <v>132</v>
      </c>
      <c r="AL129" s="166" t="s">
        <v>129</v>
      </c>
      <c r="AM129" s="166" t="s">
        <v>75</v>
      </c>
      <c r="AQ129" s="166" t="s">
        <v>128</v>
      </c>
      <c r="AW129" s="223">
        <f t="shared" si="4"/>
        <v>0</v>
      </c>
      <c r="AX129" s="223">
        <f t="shared" si="5"/>
        <v>0</v>
      </c>
      <c r="AY129" s="223">
        <f t="shared" si="6"/>
        <v>0</v>
      </c>
      <c r="AZ129" s="223">
        <f t="shared" si="7"/>
        <v>0</v>
      </c>
      <c r="BA129" s="223">
        <f t="shared" si="8"/>
        <v>0</v>
      </c>
      <c r="BB129" s="166" t="s">
        <v>75</v>
      </c>
      <c r="BC129" s="223">
        <f t="shared" si="9"/>
        <v>0</v>
      </c>
      <c r="BD129" s="166" t="s">
        <v>132</v>
      </c>
      <c r="BE129" s="166" t="s">
        <v>138</v>
      </c>
    </row>
    <row r="130" spans="2:57" s="175" customFormat="1" ht="25.5" customHeight="1" x14ac:dyDescent="0.3">
      <c r="B130" s="176"/>
      <c r="C130" s="257">
        <v>4</v>
      </c>
      <c r="D130" s="257" t="s">
        <v>129</v>
      </c>
      <c r="E130" s="258" t="s">
        <v>139</v>
      </c>
      <c r="F130" s="266" t="s">
        <v>140</v>
      </c>
      <c r="G130" s="266"/>
      <c r="H130" s="266"/>
      <c r="I130" s="266"/>
      <c r="J130" s="260" t="s">
        <v>137</v>
      </c>
      <c r="K130" s="261">
        <v>2</v>
      </c>
      <c r="L130" s="136">
        <v>0</v>
      </c>
      <c r="M130" s="136"/>
      <c r="N130" s="159">
        <f t="shared" si="0"/>
        <v>0</v>
      </c>
      <c r="O130" s="159"/>
      <c r="P130" s="159"/>
      <c r="Q130" s="159"/>
      <c r="R130" s="179"/>
      <c r="T130" s="262"/>
      <c r="U130" s="263" t="s">
        <v>35</v>
      </c>
      <c r="V130" s="264">
        <v>0.33200000000000002</v>
      </c>
      <c r="W130" s="264">
        <f t="shared" si="1"/>
        <v>0.66400000000000003</v>
      </c>
      <c r="X130" s="264">
        <v>0.10433000000000001</v>
      </c>
      <c r="Y130" s="264">
        <f t="shared" si="2"/>
        <v>0.20866000000000001</v>
      </c>
      <c r="Z130" s="264">
        <v>0</v>
      </c>
      <c r="AA130" s="265">
        <f t="shared" si="3"/>
        <v>0</v>
      </c>
      <c r="AJ130" s="166" t="s">
        <v>132</v>
      </c>
      <c r="AL130" s="166" t="s">
        <v>129</v>
      </c>
      <c r="AM130" s="166" t="s">
        <v>75</v>
      </c>
      <c r="AQ130" s="166" t="s">
        <v>128</v>
      </c>
      <c r="AW130" s="223">
        <f t="shared" si="4"/>
        <v>0</v>
      </c>
      <c r="AX130" s="223">
        <f t="shared" si="5"/>
        <v>0</v>
      </c>
      <c r="AY130" s="223">
        <f t="shared" si="6"/>
        <v>0</v>
      </c>
      <c r="AZ130" s="223">
        <f t="shared" si="7"/>
        <v>0</v>
      </c>
      <c r="BA130" s="223">
        <f t="shared" si="8"/>
        <v>0</v>
      </c>
      <c r="BB130" s="166" t="s">
        <v>75</v>
      </c>
      <c r="BC130" s="223">
        <f t="shared" si="9"/>
        <v>0</v>
      </c>
      <c r="BD130" s="166" t="s">
        <v>132</v>
      </c>
      <c r="BE130" s="166" t="s">
        <v>141</v>
      </c>
    </row>
    <row r="131" spans="2:57" s="175" customFormat="1" ht="27.95" customHeight="1" x14ac:dyDescent="0.3">
      <c r="B131" s="176"/>
      <c r="C131" s="257">
        <v>5</v>
      </c>
      <c r="D131" s="257" t="s">
        <v>129</v>
      </c>
      <c r="E131" s="258" t="s">
        <v>142</v>
      </c>
      <c r="F131" s="266" t="s">
        <v>143</v>
      </c>
      <c r="G131" s="266"/>
      <c r="H131" s="266"/>
      <c r="I131" s="266"/>
      <c r="J131" s="260" t="s">
        <v>144</v>
      </c>
      <c r="K131" s="261">
        <v>157</v>
      </c>
      <c r="L131" s="136">
        <v>0</v>
      </c>
      <c r="M131" s="136"/>
      <c r="N131" s="159">
        <f t="shared" si="0"/>
        <v>0</v>
      </c>
      <c r="O131" s="159"/>
      <c r="P131" s="159"/>
      <c r="Q131" s="159"/>
      <c r="R131" s="179"/>
      <c r="T131" s="262"/>
      <c r="U131" s="263" t="s">
        <v>35</v>
      </c>
      <c r="V131" s="264">
        <v>0</v>
      </c>
      <c r="W131" s="264">
        <f t="shared" si="1"/>
        <v>0</v>
      </c>
      <c r="X131" s="264">
        <v>1E-3</v>
      </c>
      <c r="Y131" s="264">
        <f t="shared" si="2"/>
        <v>0.157</v>
      </c>
      <c r="Z131" s="264">
        <v>0</v>
      </c>
      <c r="AA131" s="265">
        <f t="shared" si="3"/>
        <v>0</v>
      </c>
      <c r="AJ131" s="166" t="s">
        <v>132</v>
      </c>
      <c r="AL131" s="166" t="s">
        <v>129</v>
      </c>
      <c r="AM131" s="166" t="s">
        <v>75</v>
      </c>
      <c r="AQ131" s="166" t="s">
        <v>128</v>
      </c>
      <c r="AW131" s="223">
        <f t="shared" si="4"/>
        <v>0</v>
      </c>
      <c r="AX131" s="223">
        <f t="shared" si="5"/>
        <v>0</v>
      </c>
      <c r="AY131" s="223">
        <f t="shared" si="6"/>
        <v>0</v>
      </c>
      <c r="AZ131" s="223">
        <f t="shared" si="7"/>
        <v>0</v>
      </c>
      <c r="BA131" s="223">
        <f t="shared" si="8"/>
        <v>0</v>
      </c>
      <c r="BB131" s="166" t="s">
        <v>75</v>
      </c>
      <c r="BC131" s="223">
        <f t="shared" si="9"/>
        <v>0</v>
      </c>
      <c r="BD131" s="166" t="s">
        <v>132</v>
      </c>
      <c r="BE131" s="166" t="s">
        <v>145</v>
      </c>
    </row>
    <row r="132" spans="2:57" s="175" customFormat="1" ht="27" customHeight="1" x14ac:dyDescent="0.3">
      <c r="B132" s="176"/>
      <c r="C132" s="257">
        <v>5</v>
      </c>
      <c r="D132" s="257" t="s">
        <v>129</v>
      </c>
      <c r="E132" s="258" t="s">
        <v>146</v>
      </c>
      <c r="F132" s="266" t="s">
        <v>147</v>
      </c>
      <c r="G132" s="266"/>
      <c r="H132" s="266"/>
      <c r="I132" s="266"/>
      <c r="J132" s="260" t="s">
        <v>144</v>
      </c>
      <c r="K132" s="261">
        <v>870</v>
      </c>
      <c r="L132" s="136">
        <v>0</v>
      </c>
      <c r="M132" s="136"/>
      <c r="N132" s="159">
        <f t="shared" si="0"/>
        <v>0</v>
      </c>
      <c r="O132" s="159"/>
      <c r="P132" s="159"/>
      <c r="Q132" s="159"/>
      <c r="R132" s="179"/>
      <c r="T132" s="262"/>
      <c r="U132" s="263" t="s">
        <v>35</v>
      </c>
      <c r="V132" s="264">
        <v>0</v>
      </c>
      <c r="W132" s="264">
        <f t="shared" si="1"/>
        <v>0</v>
      </c>
      <c r="X132" s="264">
        <v>1E-3</v>
      </c>
      <c r="Y132" s="264">
        <f t="shared" si="2"/>
        <v>0.87</v>
      </c>
      <c r="Z132" s="264">
        <v>0</v>
      </c>
      <c r="AA132" s="265">
        <f t="shared" si="3"/>
        <v>0</v>
      </c>
      <c r="AJ132" s="166" t="s">
        <v>132</v>
      </c>
      <c r="AL132" s="166" t="s">
        <v>129</v>
      </c>
      <c r="AM132" s="166" t="s">
        <v>75</v>
      </c>
      <c r="AQ132" s="166" t="s">
        <v>128</v>
      </c>
      <c r="AW132" s="223">
        <f t="shared" si="4"/>
        <v>0</v>
      </c>
      <c r="AX132" s="223">
        <f t="shared" si="5"/>
        <v>0</v>
      </c>
      <c r="AY132" s="223">
        <f t="shared" si="6"/>
        <v>0</v>
      </c>
      <c r="AZ132" s="223">
        <f t="shared" si="7"/>
        <v>0</v>
      </c>
      <c r="BA132" s="223">
        <f t="shared" si="8"/>
        <v>0</v>
      </c>
      <c r="BB132" s="166" t="s">
        <v>75</v>
      </c>
      <c r="BC132" s="223">
        <f t="shared" si="9"/>
        <v>0</v>
      </c>
      <c r="BD132" s="166" t="s">
        <v>132</v>
      </c>
      <c r="BE132" s="166" t="s">
        <v>145</v>
      </c>
    </row>
    <row r="133" spans="2:57" s="175" customFormat="1" ht="38.25" customHeight="1" x14ac:dyDescent="0.3">
      <c r="B133" s="176"/>
      <c r="C133" s="257">
        <v>6</v>
      </c>
      <c r="D133" s="257" t="s">
        <v>129</v>
      </c>
      <c r="E133" s="258" t="s">
        <v>142</v>
      </c>
      <c r="F133" s="266" t="s">
        <v>148</v>
      </c>
      <c r="G133" s="266"/>
      <c r="H133" s="266"/>
      <c r="I133" s="266"/>
      <c r="J133" s="260" t="s">
        <v>144</v>
      </c>
      <c r="K133" s="261">
        <v>50</v>
      </c>
      <c r="L133" s="136">
        <v>0</v>
      </c>
      <c r="M133" s="136"/>
      <c r="N133" s="159">
        <f t="shared" si="0"/>
        <v>0</v>
      </c>
      <c r="O133" s="159"/>
      <c r="P133" s="159"/>
      <c r="Q133" s="159"/>
      <c r="R133" s="179"/>
      <c r="T133" s="262"/>
      <c r="U133" s="263" t="s">
        <v>35</v>
      </c>
      <c r="V133" s="264">
        <v>0</v>
      </c>
      <c r="W133" s="264">
        <f t="shared" si="1"/>
        <v>0</v>
      </c>
      <c r="X133" s="264">
        <v>1E-3</v>
      </c>
      <c r="Y133" s="264">
        <f t="shared" si="2"/>
        <v>0.05</v>
      </c>
      <c r="Z133" s="264">
        <v>0</v>
      </c>
      <c r="AA133" s="265">
        <f t="shared" si="3"/>
        <v>0</v>
      </c>
      <c r="AJ133" s="166" t="s">
        <v>132</v>
      </c>
      <c r="AL133" s="166" t="s">
        <v>129</v>
      </c>
      <c r="AM133" s="166" t="s">
        <v>75</v>
      </c>
      <c r="AQ133" s="166" t="s">
        <v>128</v>
      </c>
      <c r="AW133" s="223">
        <f t="shared" si="4"/>
        <v>0</v>
      </c>
      <c r="AX133" s="223">
        <f t="shared" si="5"/>
        <v>0</v>
      </c>
      <c r="AY133" s="223">
        <f t="shared" si="6"/>
        <v>0</v>
      </c>
      <c r="AZ133" s="223">
        <f t="shared" si="7"/>
        <v>0</v>
      </c>
      <c r="BA133" s="223">
        <f t="shared" si="8"/>
        <v>0</v>
      </c>
      <c r="BB133" s="166" t="s">
        <v>75</v>
      </c>
      <c r="BC133" s="223">
        <f t="shared" si="9"/>
        <v>0</v>
      </c>
      <c r="BD133" s="166" t="s">
        <v>132</v>
      </c>
      <c r="BE133" s="166" t="s">
        <v>145</v>
      </c>
    </row>
    <row r="134" spans="2:57" s="249" customFormat="1" ht="29.85" customHeight="1" x14ac:dyDescent="0.3">
      <c r="B134" s="244"/>
      <c r="C134" s="245"/>
      <c r="D134" s="93" t="s">
        <v>149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267">
        <f>SUM(N135:Q141)</f>
        <v>0</v>
      </c>
      <c r="O134" s="267"/>
      <c r="P134" s="267"/>
      <c r="Q134" s="267"/>
      <c r="R134" s="248"/>
      <c r="T134" s="250"/>
      <c r="U134" s="245"/>
      <c r="V134" s="245"/>
      <c r="W134" s="251">
        <f>SUM(W135:W141)</f>
        <v>34.628143999999999</v>
      </c>
      <c r="X134" s="245"/>
      <c r="Y134" s="251">
        <f>SUM(Y135:Y141)</f>
        <v>8.83106441264</v>
      </c>
      <c r="Z134" s="245"/>
      <c r="AA134" s="252">
        <f>SUM(AA135:AA141)</f>
        <v>0</v>
      </c>
      <c r="AJ134" s="253" t="s">
        <v>75</v>
      </c>
      <c r="AL134" s="254" t="s">
        <v>69</v>
      </c>
      <c r="AM134" s="254" t="s">
        <v>75</v>
      </c>
      <c r="AQ134" s="253" t="s">
        <v>128</v>
      </c>
      <c r="BC134" s="255">
        <f>SUM(BC135:BC141)</f>
        <v>0</v>
      </c>
    </row>
    <row r="135" spans="2:57" s="175" customFormat="1" ht="38.25" customHeight="1" x14ac:dyDescent="0.3">
      <c r="B135" s="176"/>
      <c r="C135" s="257">
        <v>7</v>
      </c>
      <c r="D135" s="257" t="s">
        <v>129</v>
      </c>
      <c r="E135" s="258" t="s">
        <v>150</v>
      </c>
      <c r="F135" s="268" t="s">
        <v>151</v>
      </c>
      <c r="G135" s="268"/>
      <c r="H135" s="268"/>
      <c r="I135" s="268"/>
      <c r="J135" s="260" t="s">
        <v>131</v>
      </c>
      <c r="K135" s="261">
        <v>56</v>
      </c>
      <c r="L135" s="136">
        <v>0</v>
      </c>
      <c r="M135" s="136"/>
      <c r="N135" s="159">
        <f>ROUND(L135*K135,2)</f>
        <v>0</v>
      </c>
      <c r="O135" s="159"/>
      <c r="P135" s="159"/>
      <c r="Q135" s="159"/>
      <c r="R135" s="179"/>
      <c r="T135" s="262"/>
      <c r="U135" s="263" t="s">
        <v>35</v>
      </c>
      <c r="V135" s="264">
        <v>0.12</v>
      </c>
      <c r="W135" s="264">
        <f t="shared" ref="W135:W141" si="10">V135*K135</f>
        <v>6.72</v>
      </c>
      <c r="X135" s="264">
        <v>9.5832720000000003E-3</v>
      </c>
      <c r="Y135" s="264">
        <f t="shared" ref="Y135:Y141" si="11">X135*K135</f>
        <v>0.53666323199999999</v>
      </c>
      <c r="Z135" s="264">
        <v>0</v>
      </c>
      <c r="AA135" s="265">
        <f t="shared" ref="AA135:AA141" si="12">Z135*K135</f>
        <v>0</v>
      </c>
      <c r="AJ135" s="166" t="s">
        <v>132</v>
      </c>
      <c r="AL135" s="166" t="s">
        <v>129</v>
      </c>
      <c r="AM135" s="166" t="s">
        <v>88</v>
      </c>
      <c r="AQ135" s="166" t="s">
        <v>128</v>
      </c>
      <c r="AW135" s="223">
        <f t="shared" ref="AW135:AW141" si="13">IF(U135="základní",N135,0)</f>
        <v>0</v>
      </c>
      <c r="AX135" s="223">
        <f t="shared" ref="AX135:AX141" si="14">IF(U135="snížená",N135,0)</f>
        <v>0</v>
      </c>
      <c r="AY135" s="223">
        <f t="shared" ref="AY135:AY141" si="15">IF(U135="zákl. přenesená",N135,0)</f>
        <v>0</v>
      </c>
      <c r="AZ135" s="223">
        <f t="shared" ref="AZ135:AZ141" si="16">IF(U135="sníž. přenesená",N135,0)</f>
        <v>0</v>
      </c>
      <c r="BA135" s="223">
        <f t="shared" ref="BA135:BA141" si="17">IF(U135="nulová",N135,0)</f>
        <v>0</v>
      </c>
      <c r="BB135" s="166" t="s">
        <v>75</v>
      </c>
      <c r="BC135" s="223">
        <f t="shared" ref="BC135:BC141" si="18">ROUND(L135*K135,2)</f>
        <v>0</v>
      </c>
      <c r="BD135" s="166" t="s">
        <v>132</v>
      </c>
      <c r="BE135" s="166" t="s">
        <v>152</v>
      </c>
    </row>
    <row r="136" spans="2:57" s="175" customFormat="1" ht="27.95" customHeight="1" x14ac:dyDescent="0.3">
      <c r="B136" s="176"/>
      <c r="C136" s="257">
        <v>8</v>
      </c>
      <c r="D136" s="257" t="s">
        <v>129</v>
      </c>
      <c r="E136" s="258" t="s">
        <v>153</v>
      </c>
      <c r="F136" s="266" t="s">
        <v>154</v>
      </c>
      <c r="G136" s="266"/>
      <c r="H136" s="266"/>
      <c r="I136" s="266"/>
      <c r="J136" s="260" t="s">
        <v>155</v>
      </c>
      <c r="K136" s="261">
        <v>3.2</v>
      </c>
      <c r="L136" s="136">
        <v>0</v>
      </c>
      <c r="M136" s="136"/>
      <c r="N136" s="159">
        <f t="shared" ref="N136:N141" si="19">ROUND(L136*K136,2)</f>
        <v>0</v>
      </c>
      <c r="O136" s="159"/>
      <c r="P136" s="159"/>
      <c r="Q136" s="159"/>
      <c r="R136" s="179"/>
      <c r="T136" s="262"/>
      <c r="U136" s="263" t="s">
        <v>35</v>
      </c>
      <c r="V136" s="264">
        <v>1.1519999999999999</v>
      </c>
      <c r="W136" s="264">
        <f t="shared" si="10"/>
        <v>3.6863999999999999</v>
      </c>
      <c r="X136" s="264">
        <v>2.45336</v>
      </c>
      <c r="Y136" s="264">
        <f t="shared" si="11"/>
        <v>7.850752</v>
      </c>
      <c r="Z136" s="264">
        <v>0</v>
      </c>
      <c r="AA136" s="265">
        <f t="shared" si="12"/>
        <v>0</v>
      </c>
      <c r="AJ136" s="166" t="s">
        <v>132</v>
      </c>
      <c r="AL136" s="166" t="s">
        <v>129</v>
      </c>
      <c r="AM136" s="166" t="s">
        <v>88</v>
      </c>
      <c r="AQ136" s="166" t="s">
        <v>128</v>
      </c>
      <c r="AW136" s="223">
        <f t="shared" si="13"/>
        <v>0</v>
      </c>
      <c r="AX136" s="223">
        <f t="shared" si="14"/>
        <v>0</v>
      </c>
      <c r="AY136" s="223">
        <f t="shared" si="15"/>
        <v>0</v>
      </c>
      <c r="AZ136" s="223">
        <f t="shared" si="16"/>
        <v>0</v>
      </c>
      <c r="BA136" s="223">
        <f t="shared" si="17"/>
        <v>0</v>
      </c>
      <c r="BB136" s="166" t="s">
        <v>75</v>
      </c>
      <c r="BC136" s="223">
        <f t="shared" si="18"/>
        <v>0</v>
      </c>
      <c r="BD136" s="166" t="s">
        <v>132</v>
      </c>
      <c r="BE136" s="166" t="s">
        <v>156</v>
      </c>
    </row>
    <row r="137" spans="2:57" s="175" customFormat="1" ht="25.5" customHeight="1" x14ac:dyDescent="0.3">
      <c r="B137" s="176"/>
      <c r="C137" s="257">
        <v>9</v>
      </c>
      <c r="D137" s="257" t="s">
        <v>129</v>
      </c>
      <c r="E137" s="258" t="s">
        <v>157</v>
      </c>
      <c r="F137" s="266" t="s">
        <v>158</v>
      </c>
      <c r="G137" s="266"/>
      <c r="H137" s="266"/>
      <c r="I137" s="266"/>
      <c r="J137" s="260" t="s">
        <v>131</v>
      </c>
      <c r="K137" s="261">
        <v>21</v>
      </c>
      <c r="L137" s="136">
        <v>0</v>
      </c>
      <c r="M137" s="136"/>
      <c r="N137" s="159">
        <f t="shared" si="19"/>
        <v>0</v>
      </c>
      <c r="O137" s="159"/>
      <c r="P137" s="159"/>
      <c r="Q137" s="159"/>
      <c r="R137" s="179"/>
      <c r="T137" s="262"/>
      <c r="U137" s="263" t="s">
        <v>35</v>
      </c>
      <c r="V137" s="264">
        <v>0.33800000000000002</v>
      </c>
      <c r="W137" s="264">
        <f t="shared" si="10"/>
        <v>7.0980000000000008</v>
      </c>
      <c r="X137" s="264">
        <v>4.6537200000000001E-3</v>
      </c>
      <c r="Y137" s="264">
        <f t="shared" si="11"/>
        <v>9.7728120000000002E-2</v>
      </c>
      <c r="Z137" s="264">
        <v>0</v>
      </c>
      <c r="AA137" s="265">
        <f t="shared" si="12"/>
        <v>0</v>
      </c>
      <c r="AJ137" s="166" t="s">
        <v>132</v>
      </c>
      <c r="AL137" s="166" t="s">
        <v>129</v>
      </c>
      <c r="AM137" s="166" t="s">
        <v>88</v>
      </c>
      <c r="AQ137" s="166" t="s">
        <v>128</v>
      </c>
      <c r="AW137" s="223">
        <f t="shared" si="13"/>
        <v>0</v>
      </c>
      <c r="AX137" s="223">
        <f t="shared" si="14"/>
        <v>0</v>
      </c>
      <c r="AY137" s="223">
        <f t="shared" si="15"/>
        <v>0</v>
      </c>
      <c r="AZ137" s="223">
        <f t="shared" si="16"/>
        <v>0</v>
      </c>
      <c r="BA137" s="223">
        <f t="shared" si="17"/>
        <v>0</v>
      </c>
      <c r="BB137" s="166" t="s">
        <v>75</v>
      </c>
      <c r="BC137" s="223">
        <f t="shared" si="18"/>
        <v>0</v>
      </c>
      <c r="BD137" s="166" t="s">
        <v>132</v>
      </c>
      <c r="BE137" s="166" t="s">
        <v>159</v>
      </c>
    </row>
    <row r="138" spans="2:57" s="175" customFormat="1" ht="25.5" customHeight="1" x14ac:dyDescent="0.3">
      <c r="B138" s="176"/>
      <c r="C138" s="257">
        <v>10</v>
      </c>
      <c r="D138" s="257" t="s">
        <v>129</v>
      </c>
      <c r="E138" s="258" t="s">
        <v>160</v>
      </c>
      <c r="F138" s="266" t="s">
        <v>161</v>
      </c>
      <c r="G138" s="266"/>
      <c r="H138" s="266"/>
      <c r="I138" s="266"/>
      <c r="J138" s="260" t="s">
        <v>131</v>
      </c>
      <c r="K138" s="261">
        <v>21</v>
      </c>
      <c r="L138" s="137">
        <v>0</v>
      </c>
      <c r="M138" s="138"/>
      <c r="N138" s="159">
        <f t="shared" si="19"/>
        <v>0</v>
      </c>
      <c r="O138" s="159"/>
      <c r="P138" s="159"/>
      <c r="Q138" s="159"/>
      <c r="R138" s="179"/>
      <c r="T138" s="262"/>
      <c r="U138" s="263" t="s">
        <v>35</v>
      </c>
      <c r="V138" s="264">
        <v>0.22700000000000001</v>
      </c>
      <c r="W138" s="264">
        <f t="shared" si="10"/>
        <v>4.7670000000000003</v>
      </c>
      <c r="X138" s="264">
        <v>0</v>
      </c>
      <c r="Y138" s="264">
        <f t="shared" si="11"/>
        <v>0</v>
      </c>
      <c r="Z138" s="264">
        <v>0</v>
      </c>
      <c r="AA138" s="265">
        <f t="shared" si="12"/>
        <v>0</v>
      </c>
      <c r="AJ138" s="166" t="s">
        <v>132</v>
      </c>
      <c r="AL138" s="166" t="s">
        <v>129</v>
      </c>
      <c r="AM138" s="166" t="s">
        <v>88</v>
      </c>
      <c r="AQ138" s="166" t="s">
        <v>128</v>
      </c>
      <c r="AW138" s="223">
        <f t="shared" si="13"/>
        <v>0</v>
      </c>
      <c r="AX138" s="223">
        <f t="shared" si="14"/>
        <v>0</v>
      </c>
      <c r="AY138" s="223">
        <f t="shared" si="15"/>
        <v>0</v>
      </c>
      <c r="AZ138" s="223">
        <f t="shared" si="16"/>
        <v>0</v>
      </c>
      <c r="BA138" s="223">
        <f t="shared" si="17"/>
        <v>0</v>
      </c>
      <c r="BB138" s="166" t="s">
        <v>75</v>
      </c>
      <c r="BC138" s="223">
        <f t="shared" si="18"/>
        <v>0</v>
      </c>
      <c r="BD138" s="166" t="s">
        <v>132</v>
      </c>
      <c r="BE138" s="166" t="s">
        <v>162</v>
      </c>
    </row>
    <row r="139" spans="2:57" s="175" customFormat="1" ht="38.25" customHeight="1" x14ac:dyDescent="0.3">
      <c r="B139" s="176"/>
      <c r="C139" s="257">
        <v>11</v>
      </c>
      <c r="D139" s="257" t="s">
        <v>129</v>
      </c>
      <c r="E139" s="258" t="s">
        <v>163</v>
      </c>
      <c r="F139" s="266" t="s">
        <v>164</v>
      </c>
      <c r="G139" s="266"/>
      <c r="H139" s="266"/>
      <c r="I139" s="266"/>
      <c r="J139" s="260" t="s">
        <v>165</v>
      </c>
      <c r="K139" s="261">
        <v>0.32800000000000001</v>
      </c>
      <c r="L139" s="137">
        <v>0</v>
      </c>
      <c r="M139" s="138"/>
      <c r="N139" s="159">
        <f t="shared" si="19"/>
        <v>0</v>
      </c>
      <c r="O139" s="159"/>
      <c r="P139" s="159"/>
      <c r="Q139" s="159"/>
      <c r="R139" s="179"/>
      <c r="T139" s="262"/>
      <c r="U139" s="263" t="s">
        <v>35</v>
      </c>
      <c r="V139" s="264">
        <v>37.673000000000002</v>
      </c>
      <c r="W139" s="264">
        <f t="shared" si="10"/>
        <v>12.356744000000001</v>
      </c>
      <c r="X139" s="264">
        <v>1.05463738</v>
      </c>
      <c r="Y139" s="264">
        <f t="shared" si="11"/>
        <v>0.34592106064</v>
      </c>
      <c r="Z139" s="264">
        <v>0</v>
      </c>
      <c r="AA139" s="265">
        <f t="shared" si="12"/>
        <v>0</v>
      </c>
      <c r="AJ139" s="166" t="s">
        <v>132</v>
      </c>
      <c r="AL139" s="166" t="s">
        <v>129</v>
      </c>
      <c r="AM139" s="166" t="s">
        <v>88</v>
      </c>
      <c r="AQ139" s="166" t="s">
        <v>128</v>
      </c>
      <c r="AW139" s="223">
        <f t="shared" si="13"/>
        <v>0</v>
      </c>
      <c r="AX139" s="223">
        <f t="shared" si="14"/>
        <v>0</v>
      </c>
      <c r="AY139" s="223">
        <f t="shared" si="15"/>
        <v>0</v>
      </c>
      <c r="AZ139" s="223">
        <f t="shared" si="16"/>
        <v>0</v>
      </c>
      <c r="BA139" s="223">
        <f t="shared" si="17"/>
        <v>0</v>
      </c>
      <c r="BB139" s="166" t="s">
        <v>75</v>
      </c>
      <c r="BC139" s="223">
        <f t="shared" si="18"/>
        <v>0</v>
      </c>
      <c r="BD139" s="166" t="s">
        <v>132</v>
      </c>
      <c r="BE139" s="166" t="s">
        <v>166</v>
      </c>
    </row>
    <row r="140" spans="2:57" s="175" customFormat="1" ht="38.25" customHeight="1" x14ac:dyDescent="0.3">
      <c r="B140" s="176"/>
      <c r="C140" s="257">
        <v>12</v>
      </c>
      <c r="D140" s="257" t="s">
        <v>129</v>
      </c>
      <c r="E140" s="258" t="s">
        <v>167</v>
      </c>
      <c r="F140" s="266" t="s">
        <v>168</v>
      </c>
      <c r="G140" s="266"/>
      <c r="H140" s="266"/>
      <c r="I140" s="266"/>
      <c r="J140" s="260" t="s">
        <v>165</v>
      </c>
      <c r="K140" s="261">
        <v>0</v>
      </c>
      <c r="L140" s="137">
        <v>0</v>
      </c>
      <c r="M140" s="138"/>
      <c r="N140" s="159">
        <f t="shared" si="19"/>
        <v>0</v>
      </c>
      <c r="O140" s="159"/>
      <c r="P140" s="159"/>
      <c r="Q140" s="159"/>
      <c r="R140" s="179"/>
      <c r="T140" s="262"/>
      <c r="U140" s="263" t="s">
        <v>35</v>
      </c>
      <c r="V140" s="264">
        <v>37.673000000000002</v>
      </c>
      <c r="W140" s="264">
        <f t="shared" si="10"/>
        <v>0</v>
      </c>
      <c r="X140" s="264">
        <v>1.05463738</v>
      </c>
      <c r="Y140" s="264">
        <f t="shared" si="11"/>
        <v>0</v>
      </c>
      <c r="Z140" s="264">
        <v>0</v>
      </c>
      <c r="AA140" s="265">
        <f t="shared" si="12"/>
        <v>0</v>
      </c>
      <c r="AJ140" s="166" t="s">
        <v>132</v>
      </c>
      <c r="AL140" s="166" t="s">
        <v>129</v>
      </c>
      <c r="AM140" s="166" t="s">
        <v>88</v>
      </c>
      <c r="AQ140" s="166" t="s">
        <v>128</v>
      </c>
      <c r="AW140" s="223">
        <f t="shared" si="13"/>
        <v>0</v>
      </c>
      <c r="AX140" s="223">
        <f t="shared" si="14"/>
        <v>0</v>
      </c>
      <c r="AY140" s="223">
        <f t="shared" si="15"/>
        <v>0</v>
      </c>
      <c r="AZ140" s="223">
        <f t="shared" si="16"/>
        <v>0</v>
      </c>
      <c r="BA140" s="223">
        <f t="shared" si="17"/>
        <v>0</v>
      </c>
      <c r="BB140" s="166" t="s">
        <v>75</v>
      </c>
      <c r="BC140" s="223">
        <f t="shared" si="18"/>
        <v>0</v>
      </c>
      <c r="BD140" s="166" t="s">
        <v>132</v>
      </c>
      <c r="BE140" s="166" t="s">
        <v>166</v>
      </c>
    </row>
    <row r="141" spans="2:57" s="175" customFormat="1" ht="16.5" customHeight="1" x14ac:dyDescent="0.3">
      <c r="B141" s="176"/>
      <c r="C141" s="257">
        <v>13</v>
      </c>
      <c r="D141" s="257" t="s">
        <v>129</v>
      </c>
      <c r="E141" s="258" t="s">
        <v>167</v>
      </c>
      <c r="F141" s="266" t="s">
        <v>169</v>
      </c>
      <c r="G141" s="266"/>
      <c r="H141" s="266"/>
      <c r="I141" s="266"/>
      <c r="J141" s="260" t="s">
        <v>170</v>
      </c>
      <c r="K141" s="261">
        <v>0</v>
      </c>
      <c r="L141" s="137">
        <v>0</v>
      </c>
      <c r="M141" s="138"/>
      <c r="N141" s="159">
        <f t="shared" si="19"/>
        <v>0</v>
      </c>
      <c r="O141" s="159"/>
      <c r="P141" s="159"/>
      <c r="Q141" s="159"/>
      <c r="R141" s="179"/>
      <c r="T141" s="262"/>
      <c r="U141" s="263" t="s">
        <v>35</v>
      </c>
      <c r="V141" s="264">
        <v>37.673000000000002</v>
      </c>
      <c r="W141" s="264">
        <f t="shared" si="10"/>
        <v>0</v>
      </c>
      <c r="X141" s="264">
        <v>1.05464</v>
      </c>
      <c r="Y141" s="264">
        <f t="shared" si="11"/>
        <v>0</v>
      </c>
      <c r="Z141" s="264">
        <v>0</v>
      </c>
      <c r="AA141" s="265">
        <f t="shared" si="12"/>
        <v>0</v>
      </c>
      <c r="AJ141" s="166" t="s">
        <v>132</v>
      </c>
      <c r="AL141" s="166" t="s">
        <v>129</v>
      </c>
      <c r="AM141" s="166" t="s">
        <v>88</v>
      </c>
      <c r="AQ141" s="166" t="s">
        <v>128</v>
      </c>
      <c r="AW141" s="223">
        <f t="shared" si="13"/>
        <v>0</v>
      </c>
      <c r="AX141" s="223">
        <f t="shared" si="14"/>
        <v>0</v>
      </c>
      <c r="AY141" s="223">
        <f t="shared" si="15"/>
        <v>0</v>
      </c>
      <c r="AZ141" s="223">
        <f t="shared" si="16"/>
        <v>0</v>
      </c>
      <c r="BA141" s="223">
        <f t="shared" si="17"/>
        <v>0</v>
      </c>
      <c r="BB141" s="166" t="s">
        <v>75</v>
      </c>
      <c r="BC141" s="223">
        <f t="shared" si="18"/>
        <v>0</v>
      </c>
      <c r="BD141" s="166" t="s">
        <v>132</v>
      </c>
      <c r="BE141" s="166" t="s">
        <v>171</v>
      </c>
    </row>
    <row r="142" spans="2:57" s="249" customFormat="1" ht="37.5" customHeight="1" x14ac:dyDescent="0.35">
      <c r="B142" s="244"/>
      <c r="C142" s="245"/>
      <c r="D142" s="93" t="s">
        <v>100</v>
      </c>
      <c r="E142" s="246"/>
      <c r="F142" s="246"/>
      <c r="G142" s="246"/>
      <c r="H142" s="246"/>
      <c r="I142" s="246"/>
      <c r="J142" s="246"/>
      <c r="K142" s="246"/>
      <c r="L142" s="246"/>
      <c r="M142" s="246"/>
      <c r="N142" s="267">
        <f>SUM(N143:Q154)</f>
        <v>0</v>
      </c>
      <c r="O142" s="267"/>
      <c r="P142" s="267"/>
      <c r="Q142" s="267"/>
      <c r="R142" s="248"/>
      <c r="T142" s="250"/>
      <c r="U142" s="245"/>
      <c r="V142" s="245"/>
      <c r="W142" s="251" t="e">
        <f>#REF!+SUM(W143:W155)</f>
        <v>#REF!</v>
      </c>
      <c r="X142" s="245"/>
      <c r="Y142" s="251" t="e">
        <f>#REF!+SUM(Y143:Y155)</f>
        <v>#REF!</v>
      </c>
      <c r="Z142" s="245"/>
      <c r="AA142" s="252" t="e">
        <f>#REF!+SUM(AA143:AA155)</f>
        <v>#REF!</v>
      </c>
      <c r="AJ142" s="253" t="s">
        <v>75</v>
      </c>
      <c r="AL142" s="254" t="s">
        <v>69</v>
      </c>
      <c r="AM142" s="254" t="s">
        <v>70</v>
      </c>
      <c r="AQ142" s="253" t="s">
        <v>128</v>
      </c>
      <c r="BC142" s="255" t="e">
        <f>#REF!+SUM(BC143:BC155)</f>
        <v>#REF!</v>
      </c>
    </row>
    <row r="143" spans="2:57" s="175" customFormat="1" ht="38.25" customHeight="1" x14ac:dyDescent="0.3">
      <c r="B143" s="176"/>
      <c r="C143" s="257">
        <v>14</v>
      </c>
      <c r="D143" s="257" t="s">
        <v>129</v>
      </c>
      <c r="E143" s="258" t="s">
        <v>172</v>
      </c>
      <c r="F143" s="259" t="s">
        <v>173</v>
      </c>
      <c r="G143" s="259"/>
      <c r="H143" s="259"/>
      <c r="I143" s="259"/>
      <c r="J143" s="260" t="s">
        <v>131</v>
      </c>
      <c r="K143" s="261">
        <v>10.8</v>
      </c>
      <c r="L143" s="139">
        <v>0</v>
      </c>
      <c r="M143" s="139"/>
      <c r="N143" s="159">
        <f t="shared" ref="N143:N154" si="20">ROUND(L143*K143,2)</f>
        <v>0</v>
      </c>
      <c r="O143" s="159"/>
      <c r="P143" s="159"/>
      <c r="Q143" s="159"/>
      <c r="R143" s="179"/>
      <c r="T143" s="262"/>
      <c r="U143" s="263" t="s">
        <v>35</v>
      </c>
      <c r="V143" s="264">
        <v>1.32</v>
      </c>
      <c r="W143" s="264">
        <f t="shared" ref="W143:W154" si="21">V143*K143</f>
        <v>14.256000000000002</v>
      </c>
      <c r="X143" s="264">
        <v>8.2836999999999997E-3</v>
      </c>
      <c r="Y143" s="264">
        <f t="shared" ref="Y143:Y154" si="22">X143*K143</f>
        <v>8.9463960000000009E-2</v>
      </c>
      <c r="Z143" s="264">
        <v>0</v>
      </c>
      <c r="AA143" s="265">
        <f t="shared" ref="AA143:AA154" si="23">Z143*K143</f>
        <v>0</v>
      </c>
      <c r="AJ143" s="166" t="s">
        <v>132</v>
      </c>
      <c r="AL143" s="166" t="s">
        <v>129</v>
      </c>
      <c r="AM143" s="166" t="s">
        <v>75</v>
      </c>
      <c r="AQ143" s="166" t="s">
        <v>128</v>
      </c>
      <c r="AW143" s="223">
        <f t="shared" ref="AW143:AW154" si="24">IF(U143="základní",N143,0)</f>
        <v>0</v>
      </c>
      <c r="AX143" s="223">
        <f t="shared" ref="AX143:AX154" si="25">IF(U143="snížená",N143,0)</f>
        <v>0</v>
      </c>
      <c r="AY143" s="223">
        <f t="shared" ref="AY143:AY154" si="26">IF(U143="zákl. přenesená",N143,0)</f>
        <v>0</v>
      </c>
      <c r="AZ143" s="223">
        <f t="shared" ref="AZ143:AZ154" si="27">IF(U143="sníž. přenesená",N143,0)</f>
        <v>0</v>
      </c>
      <c r="BA143" s="223">
        <f t="shared" ref="BA143:BA154" si="28">IF(U143="nulová",N143,0)</f>
        <v>0</v>
      </c>
      <c r="BB143" s="166" t="s">
        <v>75</v>
      </c>
      <c r="BC143" s="223">
        <f t="shared" ref="BC143:BC154" si="29">ROUND(L143*K143,2)</f>
        <v>0</v>
      </c>
      <c r="BD143" s="166" t="s">
        <v>132</v>
      </c>
      <c r="BE143" s="166" t="s">
        <v>174</v>
      </c>
    </row>
    <row r="144" spans="2:57" s="175" customFormat="1" ht="16.5" customHeight="1" x14ac:dyDescent="0.3">
      <c r="B144" s="176"/>
      <c r="C144" s="269">
        <v>15</v>
      </c>
      <c r="D144" s="269" t="s">
        <v>175</v>
      </c>
      <c r="E144" s="270" t="s">
        <v>176</v>
      </c>
      <c r="F144" s="259" t="s">
        <v>177</v>
      </c>
      <c r="G144" s="259"/>
      <c r="H144" s="259"/>
      <c r="I144" s="259"/>
      <c r="J144" s="271" t="s">
        <v>131</v>
      </c>
      <c r="K144" s="272">
        <v>12</v>
      </c>
      <c r="L144" s="140">
        <v>0</v>
      </c>
      <c r="M144" s="140"/>
      <c r="N144" s="160">
        <f t="shared" si="20"/>
        <v>0</v>
      </c>
      <c r="O144" s="160"/>
      <c r="P144" s="160"/>
      <c r="Q144" s="160"/>
      <c r="R144" s="179"/>
      <c r="T144" s="262"/>
      <c r="U144" s="263" t="s">
        <v>35</v>
      </c>
      <c r="V144" s="264">
        <v>0</v>
      </c>
      <c r="W144" s="264">
        <f t="shared" si="21"/>
        <v>0</v>
      </c>
      <c r="X144" s="264">
        <v>5.1000000000000004E-4</v>
      </c>
      <c r="Y144" s="264">
        <f t="shared" si="22"/>
        <v>6.1200000000000004E-3</v>
      </c>
      <c r="Z144" s="264">
        <v>0</v>
      </c>
      <c r="AA144" s="265">
        <f t="shared" si="23"/>
        <v>0</v>
      </c>
      <c r="AJ144" s="166" t="s">
        <v>178</v>
      </c>
      <c r="AL144" s="166" t="s">
        <v>175</v>
      </c>
      <c r="AM144" s="166" t="s">
        <v>75</v>
      </c>
      <c r="AQ144" s="166" t="s">
        <v>128</v>
      </c>
      <c r="AW144" s="223">
        <f t="shared" si="24"/>
        <v>0</v>
      </c>
      <c r="AX144" s="223">
        <f t="shared" si="25"/>
        <v>0</v>
      </c>
      <c r="AY144" s="223">
        <f t="shared" si="26"/>
        <v>0</v>
      </c>
      <c r="AZ144" s="223">
        <f t="shared" si="27"/>
        <v>0</v>
      </c>
      <c r="BA144" s="223">
        <f t="shared" si="28"/>
        <v>0</v>
      </c>
      <c r="BB144" s="166" t="s">
        <v>75</v>
      </c>
      <c r="BC144" s="223">
        <f t="shared" si="29"/>
        <v>0</v>
      </c>
      <c r="BD144" s="166" t="s">
        <v>132</v>
      </c>
      <c r="BE144" s="166" t="s">
        <v>179</v>
      </c>
    </row>
    <row r="145" spans="2:57" s="175" customFormat="1" ht="16.5" customHeight="1" x14ac:dyDescent="0.3">
      <c r="B145" s="176"/>
      <c r="C145" s="257">
        <v>16</v>
      </c>
      <c r="D145" s="257" t="s">
        <v>129</v>
      </c>
      <c r="E145" s="258" t="s">
        <v>180</v>
      </c>
      <c r="F145" s="259" t="s">
        <v>181</v>
      </c>
      <c r="G145" s="259"/>
      <c r="H145" s="259"/>
      <c r="I145" s="259"/>
      <c r="J145" s="260" t="s">
        <v>131</v>
      </c>
      <c r="K145" s="261">
        <v>10.8</v>
      </c>
      <c r="L145" s="139">
        <v>0</v>
      </c>
      <c r="M145" s="139"/>
      <c r="N145" s="159">
        <f t="shared" si="20"/>
        <v>0</v>
      </c>
      <c r="O145" s="159"/>
      <c r="P145" s="159"/>
      <c r="Q145" s="159"/>
      <c r="R145" s="179"/>
      <c r="T145" s="262"/>
      <c r="U145" s="263" t="s">
        <v>35</v>
      </c>
      <c r="V145" s="264">
        <v>1.1040000000000001</v>
      </c>
      <c r="W145" s="264">
        <f t="shared" si="21"/>
        <v>11.923200000000001</v>
      </c>
      <c r="X145" s="264">
        <v>1.0500000000000001E-2</v>
      </c>
      <c r="Y145" s="264">
        <f t="shared" si="22"/>
        <v>0.11340000000000001</v>
      </c>
      <c r="Z145" s="264">
        <v>0</v>
      </c>
      <c r="AA145" s="265">
        <f t="shared" si="23"/>
        <v>0</v>
      </c>
      <c r="AJ145" s="166" t="s">
        <v>132</v>
      </c>
      <c r="AL145" s="166" t="s">
        <v>129</v>
      </c>
      <c r="AM145" s="166" t="s">
        <v>75</v>
      </c>
      <c r="AQ145" s="166" t="s">
        <v>128</v>
      </c>
      <c r="AW145" s="223">
        <f t="shared" si="24"/>
        <v>0</v>
      </c>
      <c r="AX145" s="223">
        <f t="shared" si="25"/>
        <v>0</v>
      </c>
      <c r="AY145" s="223">
        <f t="shared" si="26"/>
        <v>0</v>
      </c>
      <c r="AZ145" s="223">
        <f t="shared" si="27"/>
        <v>0</v>
      </c>
      <c r="BA145" s="223">
        <f t="shared" si="28"/>
        <v>0</v>
      </c>
      <c r="BB145" s="166" t="s">
        <v>75</v>
      </c>
      <c r="BC145" s="223">
        <f t="shared" si="29"/>
        <v>0</v>
      </c>
      <c r="BD145" s="166" t="s">
        <v>132</v>
      </c>
      <c r="BE145" s="166" t="s">
        <v>182</v>
      </c>
    </row>
    <row r="146" spans="2:57" s="175" customFormat="1" ht="38.25" customHeight="1" x14ac:dyDescent="0.3">
      <c r="B146" s="176"/>
      <c r="C146" s="257">
        <v>17</v>
      </c>
      <c r="D146" s="257" t="s">
        <v>129</v>
      </c>
      <c r="E146" s="258" t="s">
        <v>183</v>
      </c>
      <c r="F146" s="259" t="s">
        <v>184</v>
      </c>
      <c r="G146" s="259"/>
      <c r="H146" s="259"/>
      <c r="I146" s="259"/>
      <c r="J146" s="260" t="s">
        <v>131</v>
      </c>
      <c r="K146" s="261">
        <v>108.521</v>
      </c>
      <c r="L146" s="141">
        <v>0</v>
      </c>
      <c r="M146" s="142"/>
      <c r="N146" s="159">
        <f t="shared" si="20"/>
        <v>0</v>
      </c>
      <c r="O146" s="159"/>
      <c r="P146" s="159"/>
      <c r="Q146" s="159"/>
      <c r="R146" s="179"/>
      <c r="T146" s="262"/>
      <c r="U146" s="263" t="s">
        <v>35</v>
      </c>
      <c r="V146" s="264">
        <v>0.28499999999999998</v>
      </c>
      <c r="W146" s="264">
        <f t="shared" si="21"/>
        <v>30.928484999999998</v>
      </c>
      <c r="X146" s="264">
        <v>4.7800000000000004E-3</v>
      </c>
      <c r="Y146" s="264">
        <f t="shared" si="22"/>
        <v>0.51873038000000005</v>
      </c>
      <c r="Z146" s="264">
        <v>0</v>
      </c>
      <c r="AA146" s="265">
        <f t="shared" si="23"/>
        <v>0</v>
      </c>
      <c r="AJ146" s="166" t="s">
        <v>132</v>
      </c>
      <c r="AL146" s="166" t="s">
        <v>129</v>
      </c>
      <c r="AM146" s="166" t="s">
        <v>75</v>
      </c>
      <c r="AQ146" s="166" t="s">
        <v>128</v>
      </c>
      <c r="AW146" s="223">
        <f t="shared" si="24"/>
        <v>0</v>
      </c>
      <c r="AX146" s="223">
        <f t="shared" si="25"/>
        <v>0</v>
      </c>
      <c r="AY146" s="223">
        <f t="shared" si="26"/>
        <v>0</v>
      </c>
      <c r="AZ146" s="223">
        <f t="shared" si="27"/>
        <v>0</v>
      </c>
      <c r="BA146" s="223">
        <f t="shared" si="28"/>
        <v>0</v>
      </c>
      <c r="BB146" s="166" t="s">
        <v>75</v>
      </c>
      <c r="BC146" s="223">
        <f t="shared" si="29"/>
        <v>0</v>
      </c>
      <c r="BD146" s="166" t="s">
        <v>132</v>
      </c>
      <c r="BE146" s="166" t="s">
        <v>185</v>
      </c>
    </row>
    <row r="147" spans="2:57" s="175" customFormat="1" ht="25.5" customHeight="1" x14ac:dyDescent="0.3">
      <c r="B147" s="176"/>
      <c r="C147" s="257">
        <v>18</v>
      </c>
      <c r="D147" s="257" t="s">
        <v>129</v>
      </c>
      <c r="E147" s="258" t="s">
        <v>186</v>
      </c>
      <c r="F147" s="259" t="s">
        <v>187</v>
      </c>
      <c r="G147" s="259"/>
      <c r="H147" s="259"/>
      <c r="I147" s="259"/>
      <c r="J147" s="260" t="s">
        <v>131</v>
      </c>
      <c r="K147" s="261">
        <v>119.321</v>
      </c>
      <c r="L147" s="143">
        <v>0</v>
      </c>
      <c r="M147" s="144"/>
      <c r="N147" s="159">
        <f t="shared" si="20"/>
        <v>0</v>
      </c>
      <c r="O147" s="159"/>
      <c r="P147" s="159"/>
      <c r="Q147" s="159"/>
      <c r="R147" s="179"/>
      <c r="T147" s="262"/>
      <c r="U147" s="263" t="s">
        <v>35</v>
      </c>
      <c r="V147" s="264">
        <v>0.33</v>
      </c>
      <c r="W147" s="264">
        <f t="shared" si="21"/>
        <v>39.375930000000004</v>
      </c>
      <c r="X147" s="264">
        <v>4.3839999999999999E-3</v>
      </c>
      <c r="Y147" s="264">
        <f t="shared" si="22"/>
        <v>0.52310326399999996</v>
      </c>
      <c r="Z147" s="264">
        <v>0</v>
      </c>
      <c r="AA147" s="265">
        <f t="shared" si="23"/>
        <v>0</v>
      </c>
      <c r="AJ147" s="166" t="s">
        <v>132</v>
      </c>
      <c r="AL147" s="166" t="s">
        <v>129</v>
      </c>
      <c r="AM147" s="166" t="s">
        <v>75</v>
      </c>
      <c r="AQ147" s="166" t="s">
        <v>128</v>
      </c>
      <c r="AW147" s="223">
        <f t="shared" si="24"/>
        <v>0</v>
      </c>
      <c r="AX147" s="223">
        <f t="shared" si="25"/>
        <v>0</v>
      </c>
      <c r="AY147" s="223">
        <f t="shared" si="26"/>
        <v>0</v>
      </c>
      <c r="AZ147" s="223">
        <f t="shared" si="27"/>
        <v>0</v>
      </c>
      <c r="BA147" s="223">
        <f t="shared" si="28"/>
        <v>0</v>
      </c>
      <c r="BB147" s="166" t="s">
        <v>75</v>
      </c>
      <c r="BC147" s="223">
        <f t="shared" si="29"/>
        <v>0</v>
      </c>
      <c r="BD147" s="166" t="s">
        <v>132</v>
      </c>
      <c r="BE147" s="166" t="s">
        <v>188</v>
      </c>
    </row>
    <row r="148" spans="2:57" s="175" customFormat="1" ht="38.25" customHeight="1" x14ac:dyDescent="0.3">
      <c r="B148" s="176"/>
      <c r="C148" s="257">
        <v>19</v>
      </c>
      <c r="D148" s="257" t="s">
        <v>129</v>
      </c>
      <c r="E148" s="258" t="s">
        <v>189</v>
      </c>
      <c r="F148" s="259" t="s">
        <v>190</v>
      </c>
      <c r="G148" s="259"/>
      <c r="H148" s="259"/>
      <c r="I148" s="259"/>
      <c r="J148" s="260" t="s">
        <v>131</v>
      </c>
      <c r="K148" s="261">
        <v>108.521</v>
      </c>
      <c r="L148" s="141">
        <v>0</v>
      </c>
      <c r="M148" s="142"/>
      <c r="N148" s="159">
        <f t="shared" si="20"/>
        <v>0</v>
      </c>
      <c r="O148" s="159"/>
      <c r="P148" s="159"/>
      <c r="Q148" s="159"/>
      <c r="R148" s="179"/>
      <c r="T148" s="262"/>
      <c r="U148" s="263" t="s">
        <v>35</v>
      </c>
      <c r="V148" s="264">
        <v>1.06</v>
      </c>
      <c r="W148" s="264">
        <f t="shared" si="21"/>
        <v>115.03226000000001</v>
      </c>
      <c r="X148" s="264">
        <v>9.3769600000000002E-3</v>
      </c>
      <c r="Y148" s="264">
        <f t="shared" si="22"/>
        <v>1.0175970761599999</v>
      </c>
      <c r="Z148" s="264">
        <v>0</v>
      </c>
      <c r="AA148" s="265">
        <f t="shared" si="23"/>
        <v>0</v>
      </c>
      <c r="AJ148" s="166" t="s">
        <v>132</v>
      </c>
      <c r="AL148" s="166" t="s">
        <v>129</v>
      </c>
      <c r="AM148" s="166" t="s">
        <v>75</v>
      </c>
      <c r="AQ148" s="166" t="s">
        <v>128</v>
      </c>
      <c r="AW148" s="223">
        <f t="shared" si="24"/>
        <v>0</v>
      </c>
      <c r="AX148" s="223">
        <f t="shared" si="25"/>
        <v>0</v>
      </c>
      <c r="AY148" s="223">
        <f t="shared" si="26"/>
        <v>0</v>
      </c>
      <c r="AZ148" s="223">
        <f t="shared" si="27"/>
        <v>0</v>
      </c>
      <c r="BA148" s="223">
        <f t="shared" si="28"/>
        <v>0</v>
      </c>
      <c r="BB148" s="166" t="s">
        <v>75</v>
      </c>
      <c r="BC148" s="223">
        <f t="shared" si="29"/>
        <v>0</v>
      </c>
      <c r="BD148" s="166" t="s">
        <v>132</v>
      </c>
      <c r="BE148" s="166" t="s">
        <v>191</v>
      </c>
    </row>
    <row r="149" spans="2:57" s="175" customFormat="1" ht="38.25" customHeight="1" x14ac:dyDescent="0.3">
      <c r="B149" s="176"/>
      <c r="C149" s="257">
        <v>20</v>
      </c>
      <c r="D149" s="257" t="s">
        <v>129</v>
      </c>
      <c r="E149" s="258" t="s">
        <v>192</v>
      </c>
      <c r="F149" s="259" t="s">
        <v>193</v>
      </c>
      <c r="G149" s="259"/>
      <c r="H149" s="259"/>
      <c r="I149" s="259"/>
      <c r="J149" s="260" t="s">
        <v>155</v>
      </c>
      <c r="K149" s="261">
        <v>7.44</v>
      </c>
      <c r="L149" s="141">
        <v>0</v>
      </c>
      <c r="M149" s="142"/>
      <c r="N149" s="159">
        <f t="shared" si="20"/>
        <v>0</v>
      </c>
      <c r="O149" s="159"/>
      <c r="P149" s="159"/>
      <c r="Q149" s="159"/>
      <c r="R149" s="179"/>
      <c r="T149" s="262"/>
      <c r="U149" s="263" t="s">
        <v>35</v>
      </c>
      <c r="V149" s="264">
        <v>2.58</v>
      </c>
      <c r="W149" s="264">
        <f t="shared" si="21"/>
        <v>19.1952</v>
      </c>
      <c r="X149" s="264">
        <v>2.45329</v>
      </c>
      <c r="Y149" s="264">
        <f t="shared" si="22"/>
        <v>18.252477600000002</v>
      </c>
      <c r="Z149" s="264">
        <v>0</v>
      </c>
      <c r="AA149" s="265">
        <f t="shared" si="23"/>
        <v>0</v>
      </c>
      <c r="AJ149" s="166" t="s">
        <v>132</v>
      </c>
      <c r="AL149" s="166" t="s">
        <v>129</v>
      </c>
      <c r="AM149" s="166" t="s">
        <v>75</v>
      </c>
      <c r="AQ149" s="166" t="s">
        <v>128</v>
      </c>
      <c r="AW149" s="223">
        <f t="shared" si="24"/>
        <v>0</v>
      </c>
      <c r="AX149" s="223">
        <f t="shared" si="25"/>
        <v>0</v>
      </c>
      <c r="AY149" s="223">
        <f t="shared" si="26"/>
        <v>0</v>
      </c>
      <c r="AZ149" s="223">
        <f t="shared" si="27"/>
        <v>0</v>
      </c>
      <c r="BA149" s="223">
        <f t="shared" si="28"/>
        <v>0</v>
      </c>
      <c r="BB149" s="166" t="s">
        <v>75</v>
      </c>
      <c r="BC149" s="223">
        <f t="shared" si="29"/>
        <v>0</v>
      </c>
      <c r="BD149" s="166" t="s">
        <v>132</v>
      </c>
      <c r="BE149" s="166" t="s">
        <v>194</v>
      </c>
    </row>
    <row r="150" spans="2:57" s="175" customFormat="1" ht="16.5" customHeight="1" x14ac:dyDescent="0.3">
      <c r="B150" s="176"/>
      <c r="C150" s="257">
        <v>21</v>
      </c>
      <c r="D150" s="257" t="s">
        <v>129</v>
      </c>
      <c r="E150" s="258" t="s">
        <v>195</v>
      </c>
      <c r="F150" s="259" t="s">
        <v>196</v>
      </c>
      <c r="G150" s="259"/>
      <c r="H150" s="259"/>
      <c r="I150" s="259"/>
      <c r="J150" s="260" t="s">
        <v>165</v>
      </c>
      <c r="K150" s="261">
        <v>0.32500000000000001</v>
      </c>
      <c r="L150" s="143">
        <v>0</v>
      </c>
      <c r="M150" s="144"/>
      <c r="N150" s="159">
        <f t="shared" si="20"/>
        <v>0</v>
      </c>
      <c r="O150" s="159"/>
      <c r="P150" s="159"/>
      <c r="Q150" s="159"/>
      <c r="R150" s="179"/>
      <c r="T150" s="262"/>
      <c r="U150" s="263" t="s">
        <v>35</v>
      </c>
      <c r="V150" s="264">
        <v>31.338000000000001</v>
      </c>
      <c r="W150" s="264">
        <f t="shared" si="21"/>
        <v>10.184850000000001</v>
      </c>
      <c r="X150" s="264">
        <v>1.041426</v>
      </c>
      <c r="Y150" s="264">
        <f t="shared" si="22"/>
        <v>0.33846345</v>
      </c>
      <c r="Z150" s="264">
        <v>0</v>
      </c>
      <c r="AA150" s="265">
        <f t="shared" si="23"/>
        <v>0</v>
      </c>
      <c r="AJ150" s="166" t="s">
        <v>132</v>
      </c>
      <c r="AL150" s="166" t="s">
        <v>129</v>
      </c>
      <c r="AM150" s="166" t="s">
        <v>75</v>
      </c>
      <c r="AQ150" s="166" t="s">
        <v>128</v>
      </c>
      <c r="AW150" s="223">
        <f t="shared" si="24"/>
        <v>0</v>
      </c>
      <c r="AX150" s="223">
        <f t="shared" si="25"/>
        <v>0</v>
      </c>
      <c r="AY150" s="223">
        <f t="shared" si="26"/>
        <v>0</v>
      </c>
      <c r="AZ150" s="223">
        <f t="shared" si="27"/>
        <v>0</v>
      </c>
      <c r="BA150" s="223">
        <f t="shared" si="28"/>
        <v>0</v>
      </c>
      <c r="BB150" s="166" t="s">
        <v>75</v>
      </c>
      <c r="BC150" s="223">
        <f t="shared" si="29"/>
        <v>0</v>
      </c>
      <c r="BD150" s="166" t="s">
        <v>132</v>
      </c>
      <c r="BE150" s="166" t="s">
        <v>197</v>
      </c>
    </row>
    <row r="151" spans="2:57" s="175" customFormat="1" ht="51" customHeight="1" x14ac:dyDescent="0.3">
      <c r="B151" s="176"/>
      <c r="C151" s="269">
        <v>22</v>
      </c>
      <c r="D151" s="269" t="s">
        <v>175</v>
      </c>
      <c r="E151" s="270" t="s">
        <v>198</v>
      </c>
      <c r="F151" s="273" t="s">
        <v>593</v>
      </c>
      <c r="G151" s="273"/>
      <c r="H151" s="273"/>
      <c r="I151" s="273"/>
      <c r="J151" s="271" t="s">
        <v>131</v>
      </c>
      <c r="K151" s="272">
        <v>110</v>
      </c>
      <c r="L151" s="145">
        <v>0</v>
      </c>
      <c r="M151" s="146"/>
      <c r="N151" s="160">
        <f t="shared" si="20"/>
        <v>0</v>
      </c>
      <c r="O151" s="160"/>
      <c r="P151" s="160"/>
      <c r="Q151" s="160"/>
      <c r="R151" s="179"/>
      <c r="T151" s="262"/>
      <c r="U151" s="263" t="s">
        <v>35</v>
      </c>
      <c r="V151" s="264">
        <v>0</v>
      </c>
      <c r="W151" s="264">
        <f t="shared" si="21"/>
        <v>0</v>
      </c>
      <c r="X151" s="264">
        <v>1.4999999999999999E-2</v>
      </c>
      <c r="Y151" s="264">
        <f t="shared" si="22"/>
        <v>1.65</v>
      </c>
      <c r="Z151" s="264">
        <v>0</v>
      </c>
      <c r="AA151" s="265">
        <f t="shared" si="23"/>
        <v>0</v>
      </c>
      <c r="AJ151" s="166" t="s">
        <v>178</v>
      </c>
      <c r="AL151" s="166" t="s">
        <v>175</v>
      </c>
      <c r="AM151" s="166" t="s">
        <v>75</v>
      </c>
      <c r="AQ151" s="166" t="s">
        <v>128</v>
      </c>
      <c r="AW151" s="223">
        <f t="shared" si="24"/>
        <v>0</v>
      </c>
      <c r="AX151" s="223">
        <f t="shared" si="25"/>
        <v>0</v>
      </c>
      <c r="AY151" s="223">
        <f t="shared" si="26"/>
        <v>0</v>
      </c>
      <c r="AZ151" s="223">
        <f t="shared" si="27"/>
        <v>0</v>
      </c>
      <c r="BA151" s="223">
        <f t="shared" si="28"/>
        <v>0</v>
      </c>
      <c r="BB151" s="166" t="s">
        <v>75</v>
      </c>
      <c r="BC151" s="223">
        <f t="shared" si="29"/>
        <v>0</v>
      </c>
      <c r="BD151" s="166" t="s">
        <v>132</v>
      </c>
      <c r="BE151" s="166" t="s">
        <v>199</v>
      </c>
    </row>
    <row r="152" spans="2:57" s="175" customFormat="1" ht="16.5" customHeight="1" x14ac:dyDescent="0.3">
      <c r="B152" s="176"/>
      <c r="C152" s="257">
        <v>23</v>
      </c>
      <c r="D152" s="257" t="s">
        <v>129</v>
      </c>
      <c r="E152" s="258" t="s">
        <v>200</v>
      </c>
      <c r="F152" s="259" t="s">
        <v>201</v>
      </c>
      <c r="G152" s="259"/>
      <c r="H152" s="259"/>
      <c r="I152" s="259"/>
      <c r="J152" s="260" t="s">
        <v>165</v>
      </c>
      <c r="K152" s="261">
        <v>0.12239999999999999</v>
      </c>
      <c r="L152" s="141">
        <v>0</v>
      </c>
      <c r="M152" s="142"/>
      <c r="N152" s="159">
        <f t="shared" si="20"/>
        <v>0</v>
      </c>
      <c r="O152" s="159"/>
      <c r="P152" s="159"/>
      <c r="Q152" s="159"/>
      <c r="R152" s="179"/>
      <c r="T152" s="262"/>
      <c r="U152" s="263" t="s">
        <v>35</v>
      </c>
      <c r="V152" s="264">
        <v>15.231</v>
      </c>
      <c r="W152" s="264">
        <f t="shared" si="21"/>
        <v>1.8642744</v>
      </c>
      <c r="X152" s="264">
        <v>1.0627727796999999</v>
      </c>
      <c r="Y152" s="264">
        <f t="shared" si="22"/>
        <v>0.13008338823527998</v>
      </c>
      <c r="Z152" s="264">
        <v>0</v>
      </c>
      <c r="AA152" s="265">
        <f t="shared" si="23"/>
        <v>0</v>
      </c>
      <c r="AJ152" s="166" t="s">
        <v>132</v>
      </c>
      <c r="AL152" s="166" t="s">
        <v>129</v>
      </c>
      <c r="AM152" s="166" t="s">
        <v>75</v>
      </c>
      <c r="AQ152" s="166" t="s">
        <v>128</v>
      </c>
      <c r="AW152" s="223">
        <f t="shared" si="24"/>
        <v>0</v>
      </c>
      <c r="AX152" s="223">
        <f t="shared" si="25"/>
        <v>0</v>
      </c>
      <c r="AY152" s="223">
        <f t="shared" si="26"/>
        <v>0</v>
      </c>
      <c r="AZ152" s="223">
        <f t="shared" si="27"/>
        <v>0</v>
      </c>
      <c r="BA152" s="223">
        <f t="shared" si="28"/>
        <v>0</v>
      </c>
      <c r="BB152" s="166" t="s">
        <v>75</v>
      </c>
      <c r="BC152" s="223">
        <f t="shared" si="29"/>
        <v>0</v>
      </c>
      <c r="BD152" s="166" t="s">
        <v>132</v>
      </c>
      <c r="BE152" s="166" t="s">
        <v>202</v>
      </c>
    </row>
    <row r="153" spans="2:57" s="175" customFormat="1" ht="16.5" customHeight="1" x14ac:dyDescent="0.3">
      <c r="B153" s="176"/>
      <c r="C153" s="257">
        <v>24</v>
      </c>
      <c r="D153" s="257" t="s">
        <v>129</v>
      </c>
      <c r="E153" s="258" t="s">
        <v>203</v>
      </c>
      <c r="F153" s="266" t="s">
        <v>204</v>
      </c>
      <c r="G153" s="266"/>
      <c r="H153" s="266"/>
      <c r="I153" s="266"/>
      <c r="J153" s="260" t="s">
        <v>131</v>
      </c>
      <c r="K153" s="261">
        <v>61.2</v>
      </c>
      <c r="L153" s="143">
        <v>0</v>
      </c>
      <c r="M153" s="144"/>
      <c r="N153" s="159">
        <f t="shared" si="20"/>
        <v>0</v>
      </c>
      <c r="O153" s="159"/>
      <c r="P153" s="159"/>
      <c r="Q153" s="159"/>
      <c r="R153" s="179"/>
      <c r="T153" s="262"/>
      <c r="U153" s="263" t="s">
        <v>35</v>
      </c>
      <c r="V153" s="264">
        <v>0.29399999999999998</v>
      </c>
      <c r="W153" s="264">
        <f t="shared" si="21"/>
        <v>17.992799999999999</v>
      </c>
      <c r="X153" s="264">
        <v>3.78E-2</v>
      </c>
      <c r="Y153" s="264">
        <f t="shared" si="22"/>
        <v>2.3133600000000003</v>
      </c>
      <c r="Z153" s="264">
        <v>0</v>
      </c>
      <c r="AA153" s="265">
        <f t="shared" si="23"/>
        <v>0</v>
      </c>
      <c r="AJ153" s="166" t="s">
        <v>132</v>
      </c>
      <c r="AL153" s="166" t="s">
        <v>129</v>
      </c>
      <c r="AM153" s="166" t="s">
        <v>75</v>
      </c>
      <c r="AQ153" s="166" t="s">
        <v>128</v>
      </c>
      <c r="AW153" s="223">
        <f t="shared" si="24"/>
        <v>0</v>
      </c>
      <c r="AX153" s="223">
        <f t="shared" si="25"/>
        <v>0</v>
      </c>
      <c r="AY153" s="223">
        <f t="shared" si="26"/>
        <v>0</v>
      </c>
      <c r="AZ153" s="223">
        <f t="shared" si="27"/>
        <v>0</v>
      </c>
      <c r="BA153" s="223">
        <f t="shared" si="28"/>
        <v>0</v>
      </c>
      <c r="BB153" s="166" t="s">
        <v>75</v>
      </c>
      <c r="BC153" s="223">
        <f t="shared" si="29"/>
        <v>0</v>
      </c>
      <c r="BD153" s="166" t="s">
        <v>132</v>
      </c>
      <c r="BE153" s="166" t="s">
        <v>205</v>
      </c>
    </row>
    <row r="154" spans="2:57" s="175" customFormat="1" ht="25.5" customHeight="1" x14ac:dyDescent="0.3">
      <c r="B154" s="176"/>
      <c r="C154" s="257">
        <v>25</v>
      </c>
      <c r="D154" s="257" t="s">
        <v>129</v>
      </c>
      <c r="E154" s="258" t="s">
        <v>206</v>
      </c>
      <c r="F154" s="266" t="s">
        <v>207</v>
      </c>
      <c r="G154" s="266"/>
      <c r="H154" s="266"/>
      <c r="I154" s="266"/>
      <c r="J154" s="260" t="s">
        <v>137</v>
      </c>
      <c r="K154" s="261">
        <v>2</v>
      </c>
      <c r="L154" s="141">
        <v>0</v>
      </c>
      <c r="M154" s="142"/>
      <c r="N154" s="159">
        <f t="shared" si="20"/>
        <v>0</v>
      </c>
      <c r="O154" s="159"/>
      <c r="P154" s="159"/>
      <c r="Q154" s="159"/>
      <c r="R154" s="179"/>
      <c r="T154" s="262"/>
      <c r="U154" s="263" t="s">
        <v>35</v>
      </c>
      <c r="V154" s="264">
        <v>0</v>
      </c>
      <c r="W154" s="264">
        <f t="shared" si="21"/>
        <v>0</v>
      </c>
      <c r="X154" s="264">
        <v>5.3599104477611903E-2</v>
      </c>
      <c r="Y154" s="264">
        <f t="shared" si="22"/>
        <v>0.10719820895522381</v>
      </c>
      <c r="Z154" s="264">
        <v>0</v>
      </c>
      <c r="AA154" s="265">
        <f t="shared" si="23"/>
        <v>0</v>
      </c>
      <c r="AJ154" s="166" t="s">
        <v>132</v>
      </c>
      <c r="AL154" s="166" t="s">
        <v>129</v>
      </c>
      <c r="AM154" s="166" t="s">
        <v>75</v>
      </c>
      <c r="AQ154" s="166" t="s">
        <v>128</v>
      </c>
      <c r="AW154" s="223">
        <f t="shared" si="24"/>
        <v>0</v>
      </c>
      <c r="AX154" s="223">
        <f t="shared" si="25"/>
        <v>0</v>
      </c>
      <c r="AY154" s="223">
        <f t="shared" si="26"/>
        <v>0</v>
      </c>
      <c r="AZ154" s="223">
        <f t="shared" si="27"/>
        <v>0</v>
      </c>
      <c r="BA154" s="223">
        <f t="shared" si="28"/>
        <v>0</v>
      </c>
      <c r="BB154" s="166" t="s">
        <v>75</v>
      </c>
      <c r="BC154" s="223">
        <f t="shared" si="29"/>
        <v>0</v>
      </c>
      <c r="BD154" s="166" t="s">
        <v>132</v>
      </c>
      <c r="BE154" s="166" t="s">
        <v>208</v>
      </c>
    </row>
    <row r="155" spans="2:57" s="249" customFormat="1" ht="29.85" customHeight="1" x14ac:dyDescent="0.3">
      <c r="B155" s="244"/>
      <c r="C155" s="245"/>
      <c r="D155" s="93" t="s">
        <v>209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267">
        <f>SUM(N156:Q182)</f>
        <v>0</v>
      </c>
      <c r="O155" s="267"/>
      <c r="P155" s="267"/>
      <c r="Q155" s="267"/>
      <c r="R155" s="248"/>
      <c r="T155" s="250"/>
      <c r="U155" s="245"/>
      <c r="V155" s="245"/>
      <c r="W155" s="251">
        <f>SUM(W156:W182)</f>
        <v>120.63606800000001</v>
      </c>
      <c r="X155" s="245"/>
      <c r="Y155" s="251">
        <f>SUM(Y156:Y182)</f>
        <v>0.3401791729873585</v>
      </c>
      <c r="Z155" s="245"/>
      <c r="AA155" s="252">
        <f>SUM(AA156:AA182)</f>
        <v>7.0570699999999995</v>
      </c>
      <c r="AJ155" s="253" t="s">
        <v>75</v>
      </c>
      <c r="AL155" s="254" t="s">
        <v>69</v>
      </c>
      <c r="AM155" s="254" t="s">
        <v>75</v>
      </c>
      <c r="AQ155" s="253" t="s">
        <v>128</v>
      </c>
      <c r="BC155" s="255">
        <f>SUM(BC156:BC182)</f>
        <v>0</v>
      </c>
    </row>
    <row r="156" spans="2:57" s="175" customFormat="1" ht="38.25" customHeight="1" x14ac:dyDescent="0.3">
      <c r="B156" s="176"/>
      <c r="C156" s="257">
        <v>26</v>
      </c>
      <c r="D156" s="257" t="s">
        <v>129</v>
      </c>
      <c r="E156" s="258" t="s">
        <v>210</v>
      </c>
      <c r="F156" s="266" t="s">
        <v>211</v>
      </c>
      <c r="G156" s="266"/>
      <c r="H156" s="266"/>
      <c r="I156" s="266"/>
      <c r="J156" s="260" t="s">
        <v>131</v>
      </c>
      <c r="K156" s="261">
        <v>150</v>
      </c>
      <c r="L156" s="136">
        <v>0</v>
      </c>
      <c r="M156" s="136"/>
      <c r="N156" s="159">
        <f t="shared" ref="N156:N182" si="30">ROUND(L156*K156,2)</f>
        <v>0</v>
      </c>
      <c r="O156" s="159"/>
      <c r="P156" s="159"/>
      <c r="Q156" s="159"/>
      <c r="R156" s="179"/>
      <c r="T156" s="262"/>
      <c r="U156" s="263" t="s">
        <v>35</v>
      </c>
      <c r="V156" s="264">
        <v>0.129</v>
      </c>
      <c r="W156" s="264">
        <f t="shared" ref="W156:W182" si="31">V156*K156</f>
        <v>19.350000000000001</v>
      </c>
      <c r="X156" s="264">
        <v>0</v>
      </c>
      <c r="Y156" s="264">
        <f t="shared" ref="Y156:Y182" si="32">X156*K156</f>
        <v>0</v>
      </c>
      <c r="Z156" s="264">
        <v>0</v>
      </c>
      <c r="AA156" s="265">
        <f t="shared" ref="AA156:AA182" si="33">Z156*K156</f>
        <v>0</v>
      </c>
      <c r="AJ156" s="166" t="s">
        <v>132</v>
      </c>
      <c r="AL156" s="166" t="s">
        <v>129</v>
      </c>
      <c r="AM156" s="166" t="s">
        <v>88</v>
      </c>
      <c r="AQ156" s="166" t="s">
        <v>128</v>
      </c>
      <c r="AW156" s="223">
        <f t="shared" ref="AW156:AW182" si="34">IF(U156="základní",N156,0)</f>
        <v>0</v>
      </c>
      <c r="AX156" s="223">
        <f t="shared" ref="AX156:AX182" si="35">IF(U156="snížená",N156,0)</f>
        <v>0</v>
      </c>
      <c r="AY156" s="223">
        <f t="shared" ref="AY156:AY182" si="36">IF(U156="zákl. přenesená",N156,0)</f>
        <v>0</v>
      </c>
      <c r="AZ156" s="223">
        <f t="shared" ref="AZ156:AZ182" si="37">IF(U156="sníž. přenesená",N156,0)</f>
        <v>0</v>
      </c>
      <c r="BA156" s="223">
        <f t="shared" ref="BA156:BA182" si="38">IF(U156="nulová",N156,0)</f>
        <v>0</v>
      </c>
      <c r="BB156" s="166" t="s">
        <v>75</v>
      </c>
      <c r="BC156" s="223">
        <f t="shared" ref="BC156:BC182" si="39">ROUND(L156*K156,2)</f>
        <v>0</v>
      </c>
      <c r="BD156" s="166" t="s">
        <v>132</v>
      </c>
      <c r="BE156" s="166" t="s">
        <v>212</v>
      </c>
    </row>
    <row r="157" spans="2:57" s="175" customFormat="1" ht="38.25" customHeight="1" x14ac:dyDescent="0.3">
      <c r="B157" s="176"/>
      <c r="C157" s="257">
        <v>27</v>
      </c>
      <c r="D157" s="257" t="s">
        <v>129</v>
      </c>
      <c r="E157" s="258" t="s">
        <v>213</v>
      </c>
      <c r="F157" s="266" t="s">
        <v>214</v>
      </c>
      <c r="G157" s="266"/>
      <c r="H157" s="266"/>
      <c r="I157" s="266"/>
      <c r="J157" s="260" t="s">
        <v>131</v>
      </c>
      <c r="K157" s="261">
        <v>150</v>
      </c>
      <c r="L157" s="136">
        <v>0</v>
      </c>
      <c r="M157" s="136"/>
      <c r="N157" s="159">
        <f t="shared" si="30"/>
        <v>0</v>
      </c>
      <c r="O157" s="159"/>
      <c r="P157" s="159"/>
      <c r="Q157" s="159"/>
      <c r="R157" s="179"/>
      <c r="T157" s="262"/>
      <c r="U157" s="263" t="s">
        <v>35</v>
      </c>
      <c r="V157" s="264">
        <v>7.5999999999999998E-2</v>
      </c>
      <c r="W157" s="264">
        <f t="shared" si="31"/>
        <v>11.4</v>
      </c>
      <c r="X157" s="264">
        <v>0</v>
      </c>
      <c r="Y157" s="264">
        <f t="shared" si="32"/>
        <v>0</v>
      </c>
      <c r="Z157" s="264">
        <v>0</v>
      </c>
      <c r="AA157" s="265">
        <f t="shared" si="33"/>
        <v>0</v>
      </c>
      <c r="AJ157" s="166" t="s">
        <v>132</v>
      </c>
      <c r="AL157" s="166" t="s">
        <v>129</v>
      </c>
      <c r="AM157" s="166" t="s">
        <v>88</v>
      </c>
      <c r="AQ157" s="166" t="s">
        <v>128</v>
      </c>
      <c r="AW157" s="223">
        <f t="shared" si="34"/>
        <v>0</v>
      </c>
      <c r="AX157" s="223">
        <f t="shared" si="35"/>
        <v>0</v>
      </c>
      <c r="AY157" s="223">
        <f t="shared" si="36"/>
        <v>0</v>
      </c>
      <c r="AZ157" s="223">
        <f t="shared" si="37"/>
        <v>0</v>
      </c>
      <c r="BA157" s="223">
        <f t="shared" si="38"/>
        <v>0</v>
      </c>
      <c r="BB157" s="166" t="s">
        <v>75</v>
      </c>
      <c r="BC157" s="223">
        <f t="shared" si="39"/>
        <v>0</v>
      </c>
      <c r="BD157" s="166" t="s">
        <v>132</v>
      </c>
      <c r="BE157" s="166" t="s">
        <v>215</v>
      </c>
    </row>
    <row r="158" spans="2:57" s="175" customFormat="1" ht="16.5" customHeight="1" x14ac:dyDescent="0.3">
      <c r="B158" s="176"/>
      <c r="C158" s="257">
        <v>28</v>
      </c>
      <c r="D158" s="257" t="s">
        <v>129</v>
      </c>
      <c r="E158" s="258" t="s">
        <v>216</v>
      </c>
      <c r="F158" s="266" t="s">
        <v>217</v>
      </c>
      <c r="G158" s="266"/>
      <c r="H158" s="266"/>
      <c r="I158" s="266"/>
      <c r="J158" s="260" t="s">
        <v>131</v>
      </c>
      <c r="K158" s="261">
        <v>60</v>
      </c>
      <c r="L158" s="137">
        <v>0</v>
      </c>
      <c r="M158" s="138"/>
      <c r="N158" s="159">
        <f t="shared" si="30"/>
        <v>0</v>
      </c>
      <c r="O158" s="159"/>
      <c r="P158" s="159"/>
      <c r="Q158" s="159"/>
      <c r="R158" s="179"/>
      <c r="T158" s="262"/>
      <c r="U158" s="263" t="s">
        <v>35</v>
      </c>
      <c r="V158" s="264">
        <v>0</v>
      </c>
      <c r="W158" s="264">
        <f t="shared" si="31"/>
        <v>0</v>
      </c>
      <c r="X158" s="264">
        <v>3.3744999999999999E-3</v>
      </c>
      <c r="Y158" s="264">
        <f t="shared" si="32"/>
        <v>0.20246999999999998</v>
      </c>
      <c r="Z158" s="264">
        <v>0</v>
      </c>
      <c r="AA158" s="265">
        <f t="shared" si="33"/>
        <v>0</v>
      </c>
      <c r="AJ158" s="166" t="s">
        <v>132</v>
      </c>
      <c r="AL158" s="166" t="s">
        <v>129</v>
      </c>
      <c r="AM158" s="166" t="s">
        <v>88</v>
      </c>
      <c r="AQ158" s="166" t="s">
        <v>128</v>
      </c>
      <c r="AW158" s="223">
        <f t="shared" si="34"/>
        <v>0</v>
      </c>
      <c r="AX158" s="223">
        <f t="shared" si="35"/>
        <v>0</v>
      </c>
      <c r="AY158" s="223">
        <f t="shared" si="36"/>
        <v>0</v>
      </c>
      <c r="AZ158" s="223">
        <f t="shared" si="37"/>
        <v>0</v>
      </c>
      <c r="BA158" s="223">
        <f t="shared" si="38"/>
        <v>0</v>
      </c>
      <c r="BB158" s="166" t="s">
        <v>75</v>
      </c>
      <c r="BC158" s="223">
        <f t="shared" si="39"/>
        <v>0</v>
      </c>
      <c r="BD158" s="166" t="s">
        <v>132</v>
      </c>
      <c r="BE158" s="166" t="s">
        <v>218</v>
      </c>
    </row>
    <row r="159" spans="2:57" s="175" customFormat="1" ht="25.5" customHeight="1" x14ac:dyDescent="0.3">
      <c r="B159" s="176"/>
      <c r="C159" s="257">
        <v>29</v>
      </c>
      <c r="D159" s="257" t="s">
        <v>129</v>
      </c>
      <c r="E159" s="258" t="s">
        <v>219</v>
      </c>
      <c r="F159" s="266" t="s">
        <v>220</v>
      </c>
      <c r="G159" s="266"/>
      <c r="H159" s="266"/>
      <c r="I159" s="266"/>
      <c r="J159" s="260" t="s">
        <v>131</v>
      </c>
      <c r="K159" s="261">
        <v>3000</v>
      </c>
      <c r="L159" s="137">
        <v>0</v>
      </c>
      <c r="M159" s="138"/>
      <c r="N159" s="159">
        <f t="shared" si="30"/>
        <v>0</v>
      </c>
      <c r="O159" s="159"/>
      <c r="P159" s="159"/>
      <c r="Q159" s="159"/>
      <c r="R159" s="179"/>
      <c r="T159" s="262"/>
      <c r="U159" s="263" t="s">
        <v>35</v>
      </c>
      <c r="V159" s="264">
        <v>0</v>
      </c>
      <c r="W159" s="264">
        <f t="shared" si="31"/>
        <v>0</v>
      </c>
      <c r="X159" s="264">
        <v>0</v>
      </c>
      <c r="Y159" s="264">
        <f t="shared" si="32"/>
        <v>0</v>
      </c>
      <c r="Z159" s="264">
        <v>0</v>
      </c>
      <c r="AA159" s="265">
        <f t="shared" si="33"/>
        <v>0</v>
      </c>
      <c r="AJ159" s="166" t="s">
        <v>132</v>
      </c>
      <c r="AL159" s="166" t="s">
        <v>129</v>
      </c>
      <c r="AM159" s="166" t="s">
        <v>88</v>
      </c>
      <c r="AQ159" s="166" t="s">
        <v>128</v>
      </c>
      <c r="AW159" s="223">
        <f t="shared" si="34"/>
        <v>0</v>
      </c>
      <c r="AX159" s="223">
        <f t="shared" si="35"/>
        <v>0</v>
      </c>
      <c r="AY159" s="223">
        <f t="shared" si="36"/>
        <v>0</v>
      </c>
      <c r="AZ159" s="223">
        <f t="shared" si="37"/>
        <v>0</v>
      </c>
      <c r="BA159" s="223">
        <f t="shared" si="38"/>
        <v>0</v>
      </c>
      <c r="BB159" s="166" t="s">
        <v>75</v>
      </c>
      <c r="BC159" s="223">
        <f t="shared" si="39"/>
        <v>0</v>
      </c>
      <c r="BD159" s="166" t="s">
        <v>132</v>
      </c>
      <c r="BE159" s="166" t="s">
        <v>221</v>
      </c>
    </row>
    <row r="160" spans="2:57" s="175" customFormat="1" ht="25.5" customHeight="1" x14ac:dyDescent="0.3">
      <c r="B160" s="176"/>
      <c r="C160" s="257">
        <v>30</v>
      </c>
      <c r="D160" s="257" t="s">
        <v>129</v>
      </c>
      <c r="E160" s="258" t="s">
        <v>222</v>
      </c>
      <c r="F160" s="266" t="s">
        <v>223</v>
      </c>
      <c r="G160" s="266"/>
      <c r="H160" s="266"/>
      <c r="I160" s="266"/>
      <c r="J160" s="260" t="s">
        <v>131</v>
      </c>
      <c r="K160" s="261">
        <v>80</v>
      </c>
      <c r="L160" s="137">
        <v>0</v>
      </c>
      <c r="M160" s="138"/>
      <c r="N160" s="159">
        <f t="shared" si="30"/>
        <v>0</v>
      </c>
      <c r="O160" s="159"/>
      <c r="P160" s="159"/>
      <c r="Q160" s="159"/>
      <c r="R160" s="179"/>
      <c r="T160" s="262"/>
      <c r="U160" s="263" t="s">
        <v>35</v>
      </c>
      <c r="V160" s="264">
        <v>4.9000000000000002E-2</v>
      </c>
      <c r="W160" s="264">
        <f t="shared" si="31"/>
        <v>3.92</v>
      </c>
      <c r="X160" s="264">
        <v>0</v>
      </c>
      <c r="Y160" s="264">
        <f t="shared" si="32"/>
        <v>0</v>
      </c>
      <c r="Z160" s="264">
        <v>0</v>
      </c>
      <c r="AA160" s="265">
        <f t="shared" si="33"/>
        <v>0</v>
      </c>
      <c r="AJ160" s="166" t="s">
        <v>132</v>
      </c>
      <c r="AL160" s="166" t="s">
        <v>129</v>
      </c>
      <c r="AM160" s="166" t="s">
        <v>88</v>
      </c>
      <c r="AQ160" s="166" t="s">
        <v>128</v>
      </c>
      <c r="AW160" s="223">
        <f t="shared" si="34"/>
        <v>0</v>
      </c>
      <c r="AX160" s="223">
        <f t="shared" si="35"/>
        <v>0</v>
      </c>
      <c r="AY160" s="223">
        <f t="shared" si="36"/>
        <v>0</v>
      </c>
      <c r="AZ160" s="223">
        <f t="shared" si="37"/>
        <v>0</v>
      </c>
      <c r="BA160" s="223">
        <f t="shared" si="38"/>
        <v>0</v>
      </c>
      <c r="BB160" s="166" t="s">
        <v>75</v>
      </c>
      <c r="BC160" s="223">
        <f t="shared" si="39"/>
        <v>0</v>
      </c>
      <c r="BD160" s="166" t="s">
        <v>132</v>
      </c>
      <c r="BE160" s="166" t="s">
        <v>224</v>
      </c>
    </row>
    <row r="161" spans="2:57" s="175" customFormat="1" ht="25.5" customHeight="1" x14ac:dyDescent="0.3">
      <c r="B161" s="176"/>
      <c r="C161" s="257">
        <v>31</v>
      </c>
      <c r="D161" s="257" t="s">
        <v>129</v>
      </c>
      <c r="E161" s="258" t="s">
        <v>225</v>
      </c>
      <c r="F161" s="266" t="s">
        <v>226</v>
      </c>
      <c r="G161" s="266"/>
      <c r="H161" s="266"/>
      <c r="I161" s="266"/>
      <c r="J161" s="260" t="s">
        <v>131</v>
      </c>
      <c r="K161" s="261">
        <v>62</v>
      </c>
      <c r="L161" s="137">
        <v>0</v>
      </c>
      <c r="M161" s="138"/>
      <c r="N161" s="159">
        <f t="shared" si="30"/>
        <v>0</v>
      </c>
      <c r="O161" s="159"/>
      <c r="P161" s="159"/>
      <c r="Q161" s="159"/>
      <c r="R161" s="179"/>
      <c r="T161" s="262"/>
      <c r="U161" s="263" t="s">
        <v>35</v>
      </c>
      <c r="V161" s="264">
        <v>0</v>
      </c>
      <c r="W161" s="264">
        <f t="shared" si="31"/>
        <v>0</v>
      </c>
      <c r="X161" s="264">
        <v>3.9500998003992E-5</v>
      </c>
      <c r="Y161" s="264">
        <f t="shared" si="32"/>
        <v>2.449061876247504E-3</v>
      </c>
      <c r="Z161" s="264">
        <v>0</v>
      </c>
      <c r="AA161" s="265">
        <f t="shared" si="33"/>
        <v>0</v>
      </c>
      <c r="AJ161" s="166" t="s">
        <v>132</v>
      </c>
      <c r="AL161" s="166" t="s">
        <v>129</v>
      </c>
      <c r="AM161" s="166" t="s">
        <v>88</v>
      </c>
      <c r="AQ161" s="166" t="s">
        <v>128</v>
      </c>
      <c r="AW161" s="223">
        <f t="shared" si="34"/>
        <v>0</v>
      </c>
      <c r="AX161" s="223">
        <f t="shared" si="35"/>
        <v>0</v>
      </c>
      <c r="AY161" s="223">
        <f t="shared" si="36"/>
        <v>0</v>
      </c>
      <c r="AZ161" s="223">
        <f t="shared" si="37"/>
        <v>0</v>
      </c>
      <c r="BA161" s="223">
        <f t="shared" si="38"/>
        <v>0</v>
      </c>
      <c r="BB161" s="166" t="s">
        <v>75</v>
      </c>
      <c r="BC161" s="223">
        <f t="shared" si="39"/>
        <v>0</v>
      </c>
      <c r="BD161" s="166" t="s">
        <v>132</v>
      </c>
      <c r="BE161" s="166" t="s">
        <v>227</v>
      </c>
    </row>
    <row r="162" spans="2:57" s="175" customFormat="1" ht="38.25" customHeight="1" x14ac:dyDescent="0.3">
      <c r="B162" s="176"/>
      <c r="C162" s="257">
        <v>32</v>
      </c>
      <c r="D162" s="257" t="s">
        <v>129</v>
      </c>
      <c r="E162" s="258" t="s">
        <v>228</v>
      </c>
      <c r="F162" s="266" t="s">
        <v>229</v>
      </c>
      <c r="G162" s="266"/>
      <c r="H162" s="266"/>
      <c r="I162" s="266"/>
      <c r="J162" s="260" t="s">
        <v>155</v>
      </c>
      <c r="K162" s="261">
        <v>1.18</v>
      </c>
      <c r="L162" s="137">
        <v>0</v>
      </c>
      <c r="M162" s="138"/>
      <c r="N162" s="159">
        <f t="shared" si="30"/>
        <v>0</v>
      </c>
      <c r="O162" s="159"/>
      <c r="P162" s="159"/>
      <c r="Q162" s="159"/>
      <c r="R162" s="179"/>
      <c r="T162" s="262"/>
      <c r="U162" s="263" t="s">
        <v>35</v>
      </c>
      <c r="V162" s="264">
        <v>2.7130000000000001</v>
      </c>
      <c r="W162" s="264">
        <f t="shared" si="31"/>
        <v>3.2013400000000001</v>
      </c>
      <c r="X162" s="264">
        <v>0</v>
      </c>
      <c r="Y162" s="264">
        <f t="shared" si="32"/>
        <v>0</v>
      </c>
      <c r="Z162" s="264">
        <v>1.8</v>
      </c>
      <c r="AA162" s="265">
        <f t="shared" si="33"/>
        <v>2.1240000000000001</v>
      </c>
      <c r="AJ162" s="166" t="s">
        <v>132</v>
      </c>
      <c r="AL162" s="166" t="s">
        <v>129</v>
      </c>
      <c r="AM162" s="166" t="s">
        <v>88</v>
      </c>
      <c r="AQ162" s="166" t="s">
        <v>128</v>
      </c>
      <c r="AW162" s="223">
        <f t="shared" si="34"/>
        <v>0</v>
      </c>
      <c r="AX162" s="223">
        <f t="shared" si="35"/>
        <v>0</v>
      </c>
      <c r="AY162" s="223">
        <f t="shared" si="36"/>
        <v>0</v>
      </c>
      <c r="AZ162" s="223">
        <f t="shared" si="37"/>
        <v>0</v>
      </c>
      <c r="BA162" s="223">
        <f t="shared" si="38"/>
        <v>0</v>
      </c>
      <c r="BB162" s="166" t="s">
        <v>75</v>
      </c>
      <c r="BC162" s="223">
        <f t="shared" si="39"/>
        <v>0</v>
      </c>
      <c r="BD162" s="166" t="s">
        <v>132</v>
      </c>
      <c r="BE162" s="166" t="s">
        <v>230</v>
      </c>
    </row>
    <row r="163" spans="2:57" s="175" customFormat="1" ht="25.5" customHeight="1" x14ac:dyDescent="0.3">
      <c r="B163" s="176"/>
      <c r="C163" s="257">
        <v>33</v>
      </c>
      <c r="D163" s="257" t="s">
        <v>129</v>
      </c>
      <c r="E163" s="258" t="s">
        <v>231</v>
      </c>
      <c r="F163" s="266" t="s">
        <v>232</v>
      </c>
      <c r="G163" s="266"/>
      <c r="H163" s="266"/>
      <c r="I163" s="266"/>
      <c r="J163" s="260" t="s">
        <v>155</v>
      </c>
      <c r="K163" s="261">
        <v>1.57</v>
      </c>
      <c r="L163" s="137">
        <v>0</v>
      </c>
      <c r="M163" s="138"/>
      <c r="N163" s="159">
        <f t="shared" si="30"/>
        <v>0</v>
      </c>
      <c r="O163" s="159"/>
      <c r="P163" s="159"/>
      <c r="Q163" s="159"/>
      <c r="R163" s="179"/>
      <c r="T163" s="262"/>
      <c r="U163" s="263" t="s">
        <v>35</v>
      </c>
      <c r="V163" s="264">
        <v>2.79</v>
      </c>
      <c r="W163" s="264">
        <f t="shared" si="31"/>
        <v>4.3803000000000001</v>
      </c>
      <c r="X163" s="264">
        <v>0</v>
      </c>
      <c r="Y163" s="264">
        <f t="shared" si="32"/>
        <v>0</v>
      </c>
      <c r="Z163" s="264">
        <v>1.671</v>
      </c>
      <c r="AA163" s="265">
        <f t="shared" si="33"/>
        <v>2.6234700000000002</v>
      </c>
      <c r="AJ163" s="166" t="s">
        <v>132</v>
      </c>
      <c r="AL163" s="166" t="s">
        <v>129</v>
      </c>
      <c r="AM163" s="166" t="s">
        <v>88</v>
      </c>
      <c r="AQ163" s="166" t="s">
        <v>128</v>
      </c>
      <c r="AW163" s="223">
        <f t="shared" si="34"/>
        <v>0</v>
      </c>
      <c r="AX163" s="223">
        <f t="shared" si="35"/>
        <v>0</v>
      </c>
      <c r="AY163" s="223">
        <f t="shared" si="36"/>
        <v>0</v>
      </c>
      <c r="AZ163" s="223">
        <f t="shared" si="37"/>
        <v>0</v>
      </c>
      <c r="BA163" s="223">
        <f t="shared" si="38"/>
        <v>0</v>
      </c>
      <c r="BB163" s="166" t="s">
        <v>75</v>
      </c>
      <c r="BC163" s="223">
        <f t="shared" si="39"/>
        <v>0</v>
      </c>
      <c r="BD163" s="166" t="s">
        <v>132</v>
      </c>
      <c r="BE163" s="166" t="s">
        <v>233</v>
      </c>
    </row>
    <row r="164" spans="2:57" s="175" customFormat="1" ht="25.5" customHeight="1" x14ac:dyDescent="0.3">
      <c r="B164" s="176"/>
      <c r="C164" s="257">
        <v>34</v>
      </c>
      <c r="D164" s="257" t="s">
        <v>129</v>
      </c>
      <c r="E164" s="258" t="s">
        <v>234</v>
      </c>
      <c r="F164" s="266" t="s">
        <v>235</v>
      </c>
      <c r="G164" s="266"/>
      <c r="H164" s="266"/>
      <c r="I164" s="266"/>
      <c r="J164" s="260" t="s">
        <v>155</v>
      </c>
      <c r="K164" s="261">
        <v>0.2</v>
      </c>
      <c r="L164" s="137">
        <v>0</v>
      </c>
      <c r="M164" s="138"/>
      <c r="N164" s="159">
        <f t="shared" si="30"/>
        <v>0</v>
      </c>
      <c r="O164" s="159"/>
      <c r="P164" s="159"/>
      <c r="Q164" s="159"/>
      <c r="R164" s="179"/>
      <c r="T164" s="262"/>
      <c r="U164" s="263" t="s">
        <v>35</v>
      </c>
      <c r="V164" s="264">
        <v>0</v>
      </c>
      <c r="W164" s="264">
        <f t="shared" si="31"/>
        <v>0</v>
      </c>
      <c r="X164" s="264">
        <v>7.6E-3</v>
      </c>
      <c r="Y164" s="264">
        <f t="shared" si="32"/>
        <v>1.5200000000000001E-3</v>
      </c>
      <c r="Z164" s="264">
        <v>0</v>
      </c>
      <c r="AA164" s="265">
        <f t="shared" si="33"/>
        <v>0</v>
      </c>
      <c r="AJ164" s="166" t="s">
        <v>132</v>
      </c>
      <c r="AL164" s="166" t="s">
        <v>129</v>
      </c>
      <c r="AM164" s="166" t="s">
        <v>88</v>
      </c>
      <c r="AQ164" s="166" t="s">
        <v>128</v>
      </c>
      <c r="AW164" s="223">
        <f t="shared" si="34"/>
        <v>0</v>
      </c>
      <c r="AX164" s="223">
        <f t="shared" si="35"/>
        <v>0</v>
      </c>
      <c r="AY164" s="223">
        <f t="shared" si="36"/>
        <v>0</v>
      </c>
      <c r="AZ164" s="223">
        <f t="shared" si="37"/>
        <v>0</v>
      </c>
      <c r="BA164" s="223">
        <f t="shared" si="38"/>
        <v>0</v>
      </c>
      <c r="BB164" s="166" t="s">
        <v>75</v>
      </c>
      <c r="BC164" s="223">
        <f t="shared" si="39"/>
        <v>0</v>
      </c>
      <c r="BD164" s="166" t="s">
        <v>132</v>
      </c>
      <c r="BE164" s="166" t="s">
        <v>236</v>
      </c>
    </row>
    <row r="165" spans="2:57" s="175" customFormat="1" ht="25.5" customHeight="1" x14ac:dyDescent="0.3">
      <c r="B165" s="176"/>
      <c r="C165" s="257">
        <v>35</v>
      </c>
      <c r="D165" s="257" t="s">
        <v>129</v>
      </c>
      <c r="E165" s="258" t="s">
        <v>237</v>
      </c>
      <c r="F165" s="266" t="s">
        <v>238</v>
      </c>
      <c r="G165" s="266"/>
      <c r="H165" s="266"/>
      <c r="I165" s="266"/>
      <c r="J165" s="260" t="s">
        <v>131</v>
      </c>
      <c r="K165" s="261">
        <v>62</v>
      </c>
      <c r="L165" s="137">
        <v>0</v>
      </c>
      <c r="M165" s="138"/>
      <c r="N165" s="159">
        <f t="shared" si="30"/>
        <v>0</v>
      </c>
      <c r="O165" s="159"/>
      <c r="P165" s="159"/>
      <c r="Q165" s="159"/>
      <c r="R165" s="179"/>
      <c r="T165" s="262"/>
      <c r="U165" s="263" t="s">
        <v>35</v>
      </c>
      <c r="V165" s="264">
        <v>0</v>
      </c>
      <c r="W165" s="264">
        <f t="shared" si="31"/>
        <v>0</v>
      </c>
      <c r="X165" s="264">
        <v>0</v>
      </c>
      <c r="Y165" s="264">
        <f t="shared" si="32"/>
        <v>0</v>
      </c>
      <c r="Z165" s="264">
        <v>0</v>
      </c>
      <c r="AA165" s="265">
        <f t="shared" si="33"/>
        <v>0</v>
      </c>
      <c r="AJ165" s="166" t="s">
        <v>132</v>
      </c>
      <c r="AL165" s="166" t="s">
        <v>129</v>
      </c>
      <c r="AM165" s="166" t="s">
        <v>88</v>
      </c>
      <c r="AQ165" s="166" t="s">
        <v>128</v>
      </c>
      <c r="AW165" s="223">
        <f t="shared" si="34"/>
        <v>0</v>
      </c>
      <c r="AX165" s="223">
        <f t="shared" si="35"/>
        <v>0</v>
      </c>
      <c r="AY165" s="223">
        <f t="shared" si="36"/>
        <v>0</v>
      </c>
      <c r="AZ165" s="223">
        <f t="shared" si="37"/>
        <v>0</v>
      </c>
      <c r="BA165" s="223">
        <f t="shared" si="38"/>
        <v>0</v>
      </c>
      <c r="BB165" s="166" t="s">
        <v>75</v>
      </c>
      <c r="BC165" s="223">
        <f t="shared" si="39"/>
        <v>0</v>
      </c>
      <c r="BD165" s="166" t="s">
        <v>132</v>
      </c>
      <c r="BE165" s="166" t="s">
        <v>239</v>
      </c>
    </row>
    <row r="166" spans="2:57" s="175" customFormat="1" ht="25.5" customHeight="1" x14ac:dyDescent="0.3">
      <c r="B166" s="176"/>
      <c r="C166" s="257">
        <v>36</v>
      </c>
      <c r="D166" s="257" t="s">
        <v>129</v>
      </c>
      <c r="E166" s="258" t="s">
        <v>240</v>
      </c>
      <c r="F166" s="266" t="s">
        <v>241</v>
      </c>
      <c r="G166" s="266"/>
      <c r="H166" s="266"/>
      <c r="I166" s="266"/>
      <c r="J166" s="260" t="s">
        <v>242</v>
      </c>
      <c r="K166" s="261">
        <v>24.2</v>
      </c>
      <c r="L166" s="137">
        <v>0</v>
      </c>
      <c r="M166" s="138"/>
      <c r="N166" s="159">
        <f t="shared" si="30"/>
        <v>0</v>
      </c>
      <c r="O166" s="159"/>
      <c r="P166" s="159"/>
      <c r="Q166" s="159"/>
      <c r="R166" s="179"/>
      <c r="T166" s="262"/>
      <c r="U166" s="263" t="s">
        <v>35</v>
      </c>
      <c r="V166" s="264">
        <v>0.87</v>
      </c>
      <c r="W166" s="264">
        <f t="shared" si="31"/>
        <v>21.053999999999998</v>
      </c>
      <c r="X166" s="264">
        <v>0</v>
      </c>
      <c r="Y166" s="264">
        <f t="shared" si="32"/>
        <v>0</v>
      </c>
      <c r="Z166" s="264">
        <v>5.2999999999999999E-2</v>
      </c>
      <c r="AA166" s="265">
        <f t="shared" si="33"/>
        <v>1.2826</v>
      </c>
      <c r="AJ166" s="166" t="s">
        <v>132</v>
      </c>
      <c r="AL166" s="166" t="s">
        <v>129</v>
      </c>
      <c r="AM166" s="166" t="s">
        <v>88</v>
      </c>
      <c r="AQ166" s="166" t="s">
        <v>128</v>
      </c>
      <c r="AW166" s="223">
        <f t="shared" si="34"/>
        <v>0</v>
      </c>
      <c r="AX166" s="223">
        <f t="shared" si="35"/>
        <v>0</v>
      </c>
      <c r="AY166" s="223">
        <f t="shared" si="36"/>
        <v>0</v>
      </c>
      <c r="AZ166" s="223">
        <f t="shared" si="37"/>
        <v>0</v>
      </c>
      <c r="BA166" s="223">
        <f t="shared" si="38"/>
        <v>0</v>
      </c>
      <c r="BB166" s="166" t="s">
        <v>75</v>
      </c>
      <c r="BC166" s="223">
        <f t="shared" si="39"/>
        <v>0</v>
      </c>
      <c r="BD166" s="166" t="s">
        <v>132</v>
      </c>
      <c r="BE166" s="166" t="s">
        <v>243</v>
      </c>
    </row>
    <row r="167" spans="2:57" s="175" customFormat="1" ht="25.5" customHeight="1" x14ac:dyDescent="0.3">
      <c r="B167" s="176"/>
      <c r="C167" s="257">
        <v>37</v>
      </c>
      <c r="D167" s="257" t="s">
        <v>129</v>
      </c>
      <c r="E167" s="258" t="s">
        <v>244</v>
      </c>
      <c r="F167" s="266" t="s">
        <v>245</v>
      </c>
      <c r="G167" s="266"/>
      <c r="H167" s="266"/>
      <c r="I167" s="266"/>
      <c r="J167" s="260" t="s">
        <v>242</v>
      </c>
      <c r="K167" s="261">
        <v>205</v>
      </c>
      <c r="L167" s="137">
        <v>0</v>
      </c>
      <c r="M167" s="138"/>
      <c r="N167" s="159">
        <f t="shared" si="30"/>
        <v>0</v>
      </c>
      <c r="O167" s="159"/>
      <c r="P167" s="159"/>
      <c r="Q167" s="159"/>
      <c r="R167" s="179"/>
      <c r="T167" s="262"/>
      <c r="U167" s="263" t="s">
        <v>35</v>
      </c>
      <c r="V167" s="264">
        <v>0</v>
      </c>
      <c r="W167" s="264">
        <f t="shared" si="31"/>
        <v>0</v>
      </c>
      <c r="X167" s="264">
        <v>5.0424444444444397E-4</v>
      </c>
      <c r="Y167" s="264">
        <f t="shared" si="32"/>
        <v>0.10337011111111101</v>
      </c>
      <c r="Z167" s="264">
        <v>0</v>
      </c>
      <c r="AA167" s="265">
        <f t="shared" si="33"/>
        <v>0</v>
      </c>
      <c r="AJ167" s="166" t="s">
        <v>132</v>
      </c>
      <c r="AL167" s="166" t="s">
        <v>129</v>
      </c>
      <c r="AM167" s="166" t="s">
        <v>88</v>
      </c>
      <c r="AQ167" s="166" t="s">
        <v>128</v>
      </c>
      <c r="AW167" s="223">
        <f t="shared" si="34"/>
        <v>0</v>
      </c>
      <c r="AX167" s="223">
        <f t="shared" si="35"/>
        <v>0</v>
      </c>
      <c r="AY167" s="223">
        <f t="shared" si="36"/>
        <v>0</v>
      </c>
      <c r="AZ167" s="223">
        <f t="shared" si="37"/>
        <v>0</v>
      </c>
      <c r="BA167" s="223">
        <f t="shared" si="38"/>
        <v>0</v>
      </c>
      <c r="BB167" s="166" t="s">
        <v>75</v>
      </c>
      <c r="BC167" s="223">
        <f t="shared" si="39"/>
        <v>0</v>
      </c>
      <c r="BD167" s="166" t="s">
        <v>132</v>
      </c>
      <c r="BE167" s="166" t="s">
        <v>246</v>
      </c>
    </row>
    <row r="168" spans="2:57" s="175" customFormat="1" ht="25.5" customHeight="1" x14ac:dyDescent="0.3">
      <c r="B168" s="176"/>
      <c r="C168" s="257">
        <v>38</v>
      </c>
      <c r="D168" s="257" t="s">
        <v>129</v>
      </c>
      <c r="E168" s="258" t="s">
        <v>247</v>
      </c>
      <c r="F168" s="266" t="s">
        <v>248</v>
      </c>
      <c r="G168" s="266"/>
      <c r="H168" s="266"/>
      <c r="I168" s="266"/>
      <c r="J168" s="260" t="s">
        <v>242</v>
      </c>
      <c r="K168" s="261">
        <v>1</v>
      </c>
      <c r="L168" s="137">
        <v>0</v>
      </c>
      <c r="M168" s="138"/>
      <c r="N168" s="159">
        <f t="shared" si="30"/>
        <v>0</v>
      </c>
      <c r="O168" s="159"/>
      <c r="P168" s="159"/>
      <c r="Q168" s="159"/>
      <c r="R168" s="179"/>
      <c r="T168" s="262"/>
      <c r="U168" s="263" t="s">
        <v>35</v>
      </c>
      <c r="V168" s="264">
        <v>0.56000000000000005</v>
      </c>
      <c r="W168" s="264">
        <f t="shared" si="31"/>
        <v>0.56000000000000005</v>
      </c>
      <c r="X168" s="264">
        <v>3.4000000000000002E-4</v>
      </c>
      <c r="Y168" s="264">
        <f t="shared" si="32"/>
        <v>3.4000000000000002E-4</v>
      </c>
      <c r="Z168" s="264">
        <v>4.0000000000000001E-3</v>
      </c>
      <c r="AA168" s="265">
        <f t="shared" si="33"/>
        <v>4.0000000000000001E-3</v>
      </c>
      <c r="AJ168" s="166" t="s">
        <v>132</v>
      </c>
      <c r="AL168" s="166" t="s">
        <v>129</v>
      </c>
      <c r="AM168" s="166" t="s">
        <v>88</v>
      </c>
      <c r="AQ168" s="166" t="s">
        <v>128</v>
      </c>
      <c r="AW168" s="223">
        <f t="shared" si="34"/>
        <v>0</v>
      </c>
      <c r="AX168" s="223">
        <f t="shared" si="35"/>
        <v>0</v>
      </c>
      <c r="AY168" s="223">
        <f t="shared" si="36"/>
        <v>0</v>
      </c>
      <c r="AZ168" s="223">
        <f t="shared" si="37"/>
        <v>0</v>
      </c>
      <c r="BA168" s="223">
        <f t="shared" si="38"/>
        <v>0</v>
      </c>
      <c r="BB168" s="166" t="s">
        <v>75</v>
      </c>
      <c r="BC168" s="223">
        <f t="shared" si="39"/>
        <v>0</v>
      </c>
      <c r="BD168" s="166" t="s">
        <v>132</v>
      </c>
      <c r="BE168" s="166" t="s">
        <v>249</v>
      </c>
    </row>
    <row r="169" spans="2:57" s="175" customFormat="1" ht="16.5" customHeight="1" x14ac:dyDescent="0.3">
      <c r="B169" s="176"/>
      <c r="C169" s="257">
        <v>39</v>
      </c>
      <c r="D169" s="257" t="s">
        <v>129</v>
      </c>
      <c r="E169" s="258" t="s">
        <v>250</v>
      </c>
      <c r="F169" s="266" t="s">
        <v>251</v>
      </c>
      <c r="G169" s="266"/>
      <c r="H169" s="266"/>
      <c r="I169" s="266"/>
      <c r="J169" s="260" t="s">
        <v>252</v>
      </c>
      <c r="K169" s="261">
        <v>32</v>
      </c>
      <c r="L169" s="137">
        <v>0</v>
      </c>
      <c r="M169" s="138"/>
      <c r="N169" s="159">
        <f t="shared" si="30"/>
        <v>0</v>
      </c>
      <c r="O169" s="159"/>
      <c r="P169" s="159"/>
      <c r="Q169" s="159"/>
      <c r="R169" s="179"/>
      <c r="T169" s="262"/>
      <c r="U169" s="263" t="s">
        <v>35</v>
      </c>
      <c r="V169" s="264">
        <v>1.3</v>
      </c>
      <c r="W169" s="264">
        <f t="shared" si="31"/>
        <v>41.6</v>
      </c>
      <c r="X169" s="264">
        <v>9.1E-4</v>
      </c>
      <c r="Y169" s="264">
        <f t="shared" si="32"/>
        <v>2.912E-2</v>
      </c>
      <c r="Z169" s="264">
        <v>3.1E-2</v>
      </c>
      <c r="AA169" s="265">
        <f t="shared" si="33"/>
        <v>0.99199999999999999</v>
      </c>
      <c r="AJ169" s="166" t="s">
        <v>132</v>
      </c>
      <c r="AL169" s="166" t="s">
        <v>129</v>
      </c>
      <c r="AM169" s="166" t="s">
        <v>88</v>
      </c>
      <c r="AQ169" s="166" t="s">
        <v>128</v>
      </c>
      <c r="AW169" s="223">
        <f t="shared" si="34"/>
        <v>0</v>
      </c>
      <c r="AX169" s="223">
        <f t="shared" si="35"/>
        <v>0</v>
      </c>
      <c r="AY169" s="223">
        <f t="shared" si="36"/>
        <v>0</v>
      </c>
      <c r="AZ169" s="223">
        <f t="shared" si="37"/>
        <v>0</v>
      </c>
      <c r="BA169" s="223">
        <f t="shared" si="38"/>
        <v>0</v>
      </c>
      <c r="BB169" s="166" t="s">
        <v>75</v>
      </c>
      <c r="BC169" s="223">
        <f t="shared" si="39"/>
        <v>0</v>
      </c>
      <c r="BD169" s="166" t="s">
        <v>132</v>
      </c>
      <c r="BE169" s="166" t="s">
        <v>253</v>
      </c>
    </row>
    <row r="170" spans="2:57" s="175" customFormat="1" ht="25.5" customHeight="1" x14ac:dyDescent="0.3">
      <c r="B170" s="176"/>
      <c r="C170" s="257">
        <v>40</v>
      </c>
      <c r="D170" s="257" t="s">
        <v>129</v>
      </c>
      <c r="E170" s="258" t="s">
        <v>254</v>
      </c>
      <c r="F170" s="266" t="s">
        <v>255</v>
      </c>
      <c r="G170" s="266"/>
      <c r="H170" s="266"/>
      <c r="I170" s="266"/>
      <c r="J170" s="260" t="s">
        <v>256</v>
      </c>
      <c r="K170" s="261">
        <v>1</v>
      </c>
      <c r="L170" s="137">
        <v>0</v>
      </c>
      <c r="M170" s="138"/>
      <c r="N170" s="159">
        <f t="shared" si="30"/>
        <v>0</v>
      </c>
      <c r="O170" s="159"/>
      <c r="P170" s="159"/>
      <c r="Q170" s="159"/>
      <c r="R170" s="179"/>
      <c r="T170" s="262"/>
      <c r="U170" s="263" t="s">
        <v>35</v>
      </c>
      <c r="V170" s="264">
        <v>1.3</v>
      </c>
      <c r="W170" s="264">
        <f t="shared" si="31"/>
        <v>1.3</v>
      </c>
      <c r="X170" s="264">
        <v>9.1E-4</v>
      </c>
      <c r="Y170" s="264">
        <f t="shared" si="32"/>
        <v>9.1E-4</v>
      </c>
      <c r="Z170" s="264">
        <v>3.1E-2</v>
      </c>
      <c r="AA170" s="265">
        <f t="shared" si="33"/>
        <v>3.1E-2</v>
      </c>
      <c r="AJ170" s="166" t="s">
        <v>132</v>
      </c>
      <c r="AL170" s="166" t="s">
        <v>129</v>
      </c>
      <c r="AM170" s="166" t="s">
        <v>88</v>
      </c>
      <c r="AQ170" s="166" t="s">
        <v>128</v>
      </c>
      <c r="AW170" s="223">
        <f t="shared" si="34"/>
        <v>0</v>
      </c>
      <c r="AX170" s="223">
        <f t="shared" si="35"/>
        <v>0</v>
      </c>
      <c r="AY170" s="223">
        <f t="shared" si="36"/>
        <v>0</v>
      </c>
      <c r="AZ170" s="223">
        <f t="shared" si="37"/>
        <v>0</v>
      </c>
      <c r="BA170" s="223">
        <f t="shared" si="38"/>
        <v>0</v>
      </c>
      <c r="BB170" s="166" t="s">
        <v>75</v>
      </c>
      <c r="BC170" s="223">
        <f t="shared" si="39"/>
        <v>0</v>
      </c>
      <c r="BD170" s="166" t="s">
        <v>132</v>
      </c>
      <c r="BE170" s="166" t="s">
        <v>257</v>
      </c>
    </row>
    <row r="171" spans="2:57" s="175" customFormat="1" ht="25.5" customHeight="1" x14ac:dyDescent="0.3">
      <c r="B171" s="176"/>
      <c r="C171" s="257">
        <v>41</v>
      </c>
      <c r="D171" s="257" t="s">
        <v>129</v>
      </c>
      <c r="E171" s="258" t="s">
        <v>258</v>
      </c>
      <c r="F171" s="266" t="s">
        <v>259</v>
      </c>
      <c r="G171" s="266"/>
      <c r="H171" s="266"/>
      <c r="I171" s="266"/>
      <c r="J171" s="260" t="s">
        <v>165</v>
      </c>
      <c r="K171" s="261">
        <v>8.0830000000000002</v>
      </c>
      <c r="L171" s="137">
        <v>0</v>
      </c>
      <c r="M171" s="138"/>
      <c r="N171" s="159">
        <f t="shared" si="30"/>
        <v>0</v>
      </c>
      <c r="O171" s="159"/>
      <c r="P171" s="159"/>
      <c r="Q171" s="159"/>
      <c r="R171" s="179"/>
      <c r="T171" s="262"/>
      <c r="U171" s="263" t="s">
        <v>35</v>
      </c>
      <c r="V171" s="264">
        <v>0</v>
      </c>
      <c r="W171" s="264">
        <f t="shared" si="31"/>
        <v>0</v>
      </c>
      <c r="X171" s="264">
        <v>0</v>
      </c>
      <c r="Y171" s="264">
        <f t="shared" si="32"/>
        <v>0</v>
      </c>
      <c r="Z171" s="264">
        <v>0</v>
      </c>
      <c r="AA171" s="265">
        <f t="shared" si="33"/>
        <v>0</v>
      </c>
      <c r="AJ171" s="166" t="s">
        <v>132</v>
      </c>
      <c r="AL171" s="166" t="s">
        <v>129</v>
      </c>
      <c r="AM171" s="166" t="s">
        <v>88</v>
      </c>
      <c r="AQ171" s="166" t="s">
        <v>128</v>
      </c>
      <c r="AW171" s="223">
        <f t="shared" si="34"/>
        <v>0</v>
      </c>
      <c r="AX171" s="223">
        <f t="shared" si="35"/>
        <v>0</v>
      </c>
      <c r="AY171" s="223">
        <f t="shared" si="36"/>
        <v>0</v>
      </c>
      <c r="AZ171" s="223">
        <f t="shared" si="37"/>
        <v>0</v>
      </c>
      <c r="BA171" s="223">
        <f t="shared" si="38"/>
        <v>0</v>
      </c>
      <c r="BB171" s="166" t="s">
        <v>75</v>
      </c>
      <c r="BC171" s="223">
        <f t="shared" si="39"/>
        <v>0</v>
      </c>
      <c r="BD171" s="166" t="s">
        <v>132</v>
      </c>
      <c r="BE171" s="166" t="s">
        <v>260</v>
      </c>
    </row>
    <row r="172" spans="2:57" s="175" customFormat="1" ht="25.5" customHeight="1" x14ac:dyDescent="0.3">
      <c r="B172" s="176"/>
      <c r="C172" s="257">
        <v>42</v>
      </c>
      <c r="D172" s="257" t="s">
        <v>129</v>
      </c>
      <c r="E172" s="258" t="s">
        <v>261</v>
      </c>
      <c r="F172" s="266" t="s">
        <v>262</v>
      </c>
      <c r="G172" s="266"/>
      <c r="H172" s="266"/>
      <c r="I172" s="266"/>
      <c r="J172" s="260" t="s">
        <v>165</v>
      </c>
      <c r="K172" s="261">
        <v>24.248999999999999</v>
      </c>
      <c r="L172" s="137">
        <v>0</v>
      </c>
      <c r="M172" s="138"/>
      <c r="N172" s="159">
        <f t="shared" si="30"/>
        <v>0</v>
      </c>
      <c r="O172" s="159"/>
      <c r="P172" s="159"/>
      <c r="Q172" s="159"/>
      <c r="R172" s="179"/>
      <c r="T172" s="262"/>
      <c r="U172" s="263" t="s">
        <v>35</v>
      </c>
      <c r="V172" s="264">
        <v>0</v>
      </c>
      <c r="W172" s="264">
        <f t="shared" si="31"/>
        <v>0</v>
      </c>
      <c r="X172" s="264">
        <v>0</v>
      </c>
      <c r="Y172" s="264">
        <f t="shared" si="32"/>
        <v>0</v>
      </c>
      <c r="Z172" s="264">
        <v>0</v>
      </c>
      <c r="AA172" s="265">
        <f t="shared" si="33"/>
        <v>0</v>
      </c>
      <c r="AJ172" s="166" t="s">
        <v>132</v>
      </c>
      <c r="AL172" s="166" t="s">
        <v>129</v>
      </c>
      <c r="AM172" s="166" t="s">
        <v>88</v>
      </c>
      <c r="AQ172" s="166" t="s">
        <v>128</v>
      </c>
      <c r="AW172" s="223">
        <f t="shared" si="34"/>
        <v>0</v>
      </c>
      <c r="AX172" s="223">
        <f t="shared" si="35"/>
        <v>0</v>
      </c>
      <c r="AY172" s="223">
        <f t="shared" si="36"/>
        <v>0</v>
      </c>
      <c r="AZ172" s="223">
        <f t="shared" si="37"/>
        <v>0</v>
      </c>
      <c r="BA172" s="223">
        <f t="shared" si="38"/>
        <v>0</v>
      </c>
      <c r="BB172" s="166" t="s">
        <v>75</v>
      </c>
      <c r="BC172" s="223">
        <f t="shared" si="39"/>
        <v>0</v>
      </c>
      <c r="BD172" s="166" t="s">
        <v>132</v>
      </c>
      <c r="BE172" s="166" t="s">
        <v>263</v>
      </c>
    </row>
    <row r="173" spans="2:57" s="175" customFormat="1" ht="25.5" customHeight="1" x14ac:dyDescent="0.3">
      <c r="B173" s="176"/>
      <c r="C173" s="257">
        <v>43</v>
      </c>
      <c r="D173" s="257" t="s">
        <v>129</v>
      </c>
      <c r="E173" s="258" t="s">
        <v>264</v>
      </c>
      <c r="F173" s="266" t="s">
        <v>265</v>
      </c>
      <c r="G173" s="266"/>
      <c r="H173" s="266"/>
      <c r="I173" s="266"/>
      <c r="J173" s="260" t="s">
        <v>165</v>
      </c>
      <c r="K173" s="261">
        <v>8.0830000000000002</v>
      </c>
      <c r="L173" s="137">
        <v>0</v>
      </c>
      <c r="M173" s="138"/>
      <c r="N173" s="159">
        <f t="shared" si="30"/>
        <v>0</v>
      </c>
      <c r="O173" s="159"/>
      <c r="P173" s="159"/>
      <c r="Q173" s="159"/>
      <c r="R173" s="179"/>
      <c r="T173" s="262"/>
      <c r="U173" s="263" t="s">
        <v>35</v>
      </c>
      <c r="V173" s="264">
        <v>0</v>
      </c>
      <c r="W173" s="264">
        <f t="shared" si="31"/>
        <v>0</v>
      </c>
      <c r="X173" s="264">
        <v>0</v>
      </c>
      <c r="Y173" s="264">
        <f t="shared" si="32"/>
        <v>0</v>
      </c>
      <c r="Z173" s="264">
        <v>0</v>
      </c>
      <c r="AA173" s="265">
        <f t="shared" si="33"/>
        <v>0</v>
      </c>
      <c r="AJ173" s="166" t="s">
        <v>132</v>
      </c>
      <c r="AL173" s="166" t="s">
        <v>129</v>
      </c>
      <c r="AM173" s="166" t="s">
        <v>88</v>
      </c>
      <c r="AQ173" s="166" t="s">
        <v>128</v>
      </c>
      <c r="AW173" s="223">
        <f t="shared" si="34"/>
        <v>0</v>
      </c>
      <c r="AX173" s="223">
        <f t="shared" si="35"/>
        <v>0</v>
      </c>
      <c r="AY173" s="223">
        <f t="shared" si="36"/>
        <v>0</v>
      </c>
      <c r="AZ173" s="223">
        <f t="shared" si="37"/>
        <v>0</v>
      </c>
      <c r="BA173" s="223">
        <f t="shared" si="38"/>
        <v>0</v>
      </c>
      <c r="BB173" s="166" t="s">
        <v>75</v>
      </c>
      <c r="BC173" s="223">
        <f t="shared" si="39"/>
        <v>0</v>
      </c>
      <c r="BD173" s="166" t="s">
        <v>132</v>
      </c>
      <c r="BE173" s="166" t="s">
        <v>266</v>
      </c>
    </row>
    <row r="174" spans="2:57" s="175" customFormat="1" ht="25.5" customHeight="1" x14ac:dyDescent="0.3">
      <c r="B174" s="176"/>
      <c r="C174" s="257">
        <v>44</v>
      </c>
      <c r="D174" s="257" t="s">
        <v>129</v>
      </c>
      <c r="E174" s="258" t="s">
        <v>267</v>
      </c>
      <c r="F174" s="266" t="s">
        <v>268</v>
      </c>
      <c r="G174" s="266"/>
      <c r="H174" s="266"/>
      <c r="I174" s="266"/>
      <c r="J174" s="260" t="s">
        <v>165</v>
      </c>
      <c r="K174" s="261">
        <v>145.494</v>
      </c>
      <c r="L174" s="137">
        <v>0</v>
      </c>
      <c r="M174" s="138"/>
      <c r="N174" s="159">
        <f t="shared" si="30"/>
        <v>0</v>
      </c>
      <c r="O174" s="159"/>
      <c r="P174" s="159"/>
      <c r="Q174" s="159"/>
      <c r="R174" s="179"/>
      <c r="T174" s="262"/>
      <c r="U174" s="263" t="s">
        <v>35</v>
      </c>
      <c r="V174" s="264">
        <v>0</v>
      </c>
      <c r="W174" s="264">
        <f t="shared" si="31"/>
        <v>0</v>
      </c>
      <c r="X174" s="264">
        <v>0</v>
      </c>
      <c r="Y174" s="264">
        <f t="shared" si="32"/>
        <v>0</v>
      </c>
      <c r="Z174" s="264">
        <v>0</v>
      </c>
      <c r="AA174" s="265">
        <f t="shared" si="33"/>
        <v>0</v>
      </c>
      <c r="AJ174" s="166" t="s">
        <v>132</v>
      </c>
      <c r="AL174" s="166" t="s">
        <v>129</v>
      </c>
      <c r="AM174" s="166" t="s">
        <v>88</v>
      </c>
      <c r="AQ174" s="166" t="s">
        <v>128</v>
      </c>
      <c r="AW174" s="223">
        <f t="shared" si="34"/>
        <v>0</v>
      </c>
      <c r="AX174" s="223">
        <f t="shared" si="35"/>
        <v>0</v>
      </c>
      <c r="AY174" s="223">
        <f t="shared" si="36"/>
        <v>0</v>
      </c>
      <c r="AZ174" s="223">
        <f t="shared" si="37"/>
        <v>0</v>
      </c>
      <c r="BA174" s="223">
        <f t="shared" si="38"/>
        <v>0</v>
      </c>
      <c r="BB174" s="166" t="s">
        <v>75</v>
      </c>
      <c r="BC174" s="223">
        <f t="shared" si="39"/>
        <v>0</v>
      </c>
      <c r="BD174" s="166" t="s">
        <v>132</v>
      </c>
      <c r="BE174" s="166" t="s">
        <v>269</v>
      </c>
    </row>
    <row r="175" spans="2:57" s="175" customFormat="1" ht="25.5" customHeight="1" x14ac:dyDescent="0.3">
      <c r="B175" s="176"/>
      <c r="C175" s="257">
        <v>45</v>
      </c>
      <c r="D175" s="257" t="s">
        <v>129</v>
      </c>
      <c r="E175" s="258" t="s">
        <v>270</v>
      </c>
      <c r="F175" s="266" t="s">
        <v>271</v>
      </c>
      <c r="G175" s="266"/>
      <c r="H175" s="266"/>
      <c r="I175" s="266"/>
      <c r="J175" s="260" t="s">
        <v>165</v>
      </c>
      <c r="K175" s="261">
        <v>8.0830000000000002</v>
      </c>
      <c r="L175" s="137">
        <v>0</v>
      </c>
      <c r="M175" s="138"/>
      <c r="N175" s="159">
        <f t="shared" si="30"/>
        <v>0</v>
      </c>
      <c r="O175" s="159"/>
      <c r="P175" s="159"/>
      <c r="Q175" s="159"/>
      <c r="R175" s="179"/>
      <c r="T175" s="262"/>
      <c r="U175" s="263" t="s">
        <v>35</v>
      </c>
      <c r="V175" s="264">
        <v>0</v>
      </c>
      <c r="W175" s="264">
        <f t="shared" si="31"/>
        <v>0</v>
      </c>
      <c r="X175" s="264">
        <v>0</v>
      </c>
      <c r="Y175" s="264">
        <f t="shared" si="32"/>
        <v>0</v>
      </c>
      <c r="Z175" s="264">
        <v>0</v>
      </c>
      <c r="AA175" s="265">
        <f t="shared" si="33"/>
        <v>0</v>
      </c>
      <c r="AJ175" s="166" t="s">
        <v>132</v>
      </c>
      <c r="AL175" s="166" t="s">
        <v>129</v>
      </c>
      <c r="AM175" s="166" t="s">
        <v>88</v>
      </c>
      <c r="AQ175" s="166" t="s">
        <v>128</v>
      </c>
      <c r="AW175" s="223">
        <f t="shared" si="34"/>
        <v>0</v>
      </c>
      <c r="AX175" s="223">
        <f t="shared" si="35"/>
        <v>0</v>
      </c>
      <c r="AY175" s="223">
        <f t="shared" si="36"/>
        <v>0</v>
      </c>
      <c r="AZ175" s="223">
        <f t="shared" si="37"/>
        <v>0</v>
      </c>
      <c r="BA175" s="223">
        <f t="shared" si="38"/>
        <v>0</v>
      </c>
      <c r="BB175" s="166" t="s">
        <v>75</v>
      </c>
      <c r="BC175" s="223">
        <f t="shared" si="39"/>
        <v>0</v>
      </c>
      <c r="BD175" s="166" t="s">
        <v>132</v>
      </c>
      <c r="BE175" s="166" t="s">
        <v>272</v>
      </c>
    </row>
    <row r="176" spans="2:57" s="175" customFormat="1" ht="25.5" customHeight="1" x14ac:dyDescent="0.3">
      <c r="B176" s="176"/>
      <c r="C176" s="257">
        <v>46</v>
      </c>
      <c r="D176" s="257" t="s">
        <v>129</v>
      </c>
      <c r="E176" s="258" t="s">
        <v>273</v>
      </c>
      <c r="F176" s="266" t="s">
        <v>274</v>
      </c>
      <c r="G176" s="266"/>
      <c r="H176" s="266"/>
      <c r="I176" s="266"/>
      <c r="J176" s="260" t="s">
        <v>165</v>
      </c>
      <c r="K176" s="261">
        <v>24.248999999999999</v>
      </c>
      <c r="L176" s="137">
        <v>0</v>
      </c>
      <c r="M176" s="138"/>
      <c r="N176" s="159">
        <f t="shared" si="30"/>
        <v>0</v>
      </c>
      <c r="O176" s="159"/>
      <c r="P176" s="159"/>
      <c r="Q176" s="159"/>
      <c r="R176" s="179"/>
      <c r="T176" s="262"/>
      <c r="U176" s="263" t="s">
        <v>35</v>
      </c>
      <c r="V176" s="264">
        <v>0</v>
      </c>
      <c r="W176" s="264">
        <f t="shared" si="31"/>
        <v>0</v>
      </c>
      <c r="X176" s="264">
        <v>0</v>
      </c>
      <c r="Y176" s="264">
        <f t="shared" si="32"/>
        <v>0</v>
      </c>
      <c r="Z176" s="264">
        <v>0</v>
      </c>
      <c r="AA176" s="265">
        <f t="shared" si="33"/>
        <v>0</v>
      </c>
      <c r="AJ176" s="166" t="s">
        <v>132</v>
      </c>
      <c r="AL176" s="166" t="s">
        <v>129</v>
      </c>
      <c r="AM176" s="166" t="s">
        <v>88</v>
      </c>
      <c r="AQ176" s="166" t="s">
        <v>128</v>
      </c>
      <c r="AW176" s="223">
        <f t="shared" si="34"/>
        <v>0</v>
      </c>
      <c r="AX176" s="223">
        <f t="shared" si="35"/>
        <v>0</v>
      </c>
      <c r="AY176" s="223">
        <f t="shared" si="36"/>
        <v>0</v>
      </c>
      <c r="AZ176" s="223">
        <f t="shared" si="37"/>
        <v>0</v>
      </c>
      <c r="BA176" s="223">
        <f t="shared" si="38"/>
        <v>0</v>
      </c>
      <c r="BB176" s="166" t="s">
        <v>75</v>
      </c>
      <c r="BC176" s="223">
        <f t="shared" si="39"/>
        <v>0</v>
      </c>
      <c r="BD176" s="166" t="s">
        <v>132</v>
      </c>
      <c r="BE176" s="166" t="s">
        <v>275</v>
      </c>
    </row>
    <row r="177" spans="2:57" s="175" customFormat="1" ht="25.5" customHeight="1" x14ac:dyDescent="0.3">
      <c r="B177" s="176"/>
      <c r="C177" s="257">
        <v>47</v>
      </c>
      <c r="D177" s="257" t="s">
        <v>129</v>
      </c>
      <c r="E177" s="258" t="s">
        <v>276</v>
      </c>
      <c r="F177" s="266" t="s">
        <v>277</v>
      </c>
      <c r="G177" s="266"/>
      <c r="H177" s="266"/>
      <c r="I177" s="266"/>
      <c r="J177" s="260" t="s">
        <v>165</v>
      </c>
      <c r="K177" s="261">
        <v>8.0830000000000002</v>
      </c>
      <c r="L177" s="137">
        <v>0</v>
      </c>
      <c r="M177" s="138"/>
      <c r="N177" s="159">
        <f t="shared" si="30"/>
        <v>0</v>
      </c>
      <c r="O177" s="159"/>
      <c r="P177" s="159"/>
      <c r="Q177" s="159"/>
      <c r="R177" s="179"/>
      <c r="T177" s="262"/>
      <c r="U177" s="263" t="s">
        <v>35</v>
      </c>
      <c r="V177" s="264">
        <v>0.85799999999999998</v>
      </c>
      <c r="W177" s="264">
        <f t="shared" si="31"/>
        <v>6.9352140000000002</v>
      </c>
      <c r="X177" s="264">
        <v>0</v>
      </c>
      <c r="Y177" s="264">
        <f t="shared" si="32"/>
        <v>0</v>
      </c>
      <c r="Z177" s="264">
        <v>0</v>
      </c>
      <c r="AA177" s="265">
        <f t="shared" si="33"/>
        <v>0</v>
      </c>
      <c r="AJ177" s="166" t="s">
        <v>132</v>
      </c>
      <c r="AL177" s="166" t="s">
        <v>129</v>
      </c>
      <c r="AM177" s="166" t="s">
        <v>88</v>
      </c>
      <c r="AQ177" s="166" t="s">
        <v>128</v>
      </c>
      <c r="AW177" s="223">
        <f t="shared" si="34"/>
        <v>0</v>
      </c>
      <c r="AX177" s="223">
        <f t="shared" si="35"/>
        <v>0</v>
      </c>
      <c r="AY177" s="223">
        <f t="shared" si="36"/>
        <v>0</v>
      </c>
      <c r="AZ177" s="223">
        <f t="shared" si="37"/>
        <v>0</v>
      </c>
      <c r="BA177" s="223">
        <f t="shared" si="38"/>
        <v>0</v>
      </c>
      <c r="BB177" s="166" t="s">
        <v>75</v>
      </c>
      <c r="BC177" s="223">
        <f t="shared" si="39"/>
        <v>0</v>
      </c>
      <c r="BD177" s="166" t="s">
        <v>132</v>
      </c>
      <c r="BE177" s="166" t="s">
        <v>278</v>
      </c>
    </row>
    <row r="178" spans="2:57" s="175" customFormat="1" ht="25.5" customHeight="1" x14ac:dyDescent="0.3">
      <c r="B178" s="176"/>
      <c r="C178" s="257">
        <v>48</v>
      </c>
      <c r="D178" s="257" t="s">
        <v>129</v>
      </c>
      <c r="E178" s="258" t="s">
        <v>279</v>
      </c>
      <c r="F178" s="266" t="s">
        <v>280</v>
      </c>
      <c r="G178" s="266"/>
      <c r="H178" s="266"/>
      <c r="I178" s="266"/>
      <c r="J178" s="260" t="s">
        <v>165</v>
      </c>
      <c r="K178" s="261">
        <v>8.0830000000000002</v>
      </c>
      <c r="L178" s="137">
        <v>0</v>
      </c>
      <c r="M178" s="138"/>
      <c r="N178" s="159">
        <f t="shared" si="30"/>
        <v>0</v>
      </c>
      <c r="O178" s="159"/>
      <c r="P178" s="159"/>
      <c r="Q178" s="159"/>
      <c r="R178" s="179"/>
      <c r="T178" s="262"/>
      <c r="U178" s="263" t="s">
        <v>35</v>
      </c>
      <c r="V178" s="264">
        <v>0.4</v>
      </c>
      <c r="W178" s="264">
        <f t="shared" si="31"/>
        <v>3.2332000000000001</v>
      </c>
      <c r="X178" s="264">
        <v>0</v>
      </c>
      <c r="Y178" s="264">
        <f t="shared" si="32"/>
        <v>0</v>
      </c>
      <c r="Z178" s="264">
        <v>0</v>
      </c>
      <c r="AA178" s="265">
        <f t="shared" si="33"/>
        <v>0</v>
      </c>
      <c r="AJ178" s="166" t="s">
        <v>132</v>
      </c>
      <c r="AL178" s="166" t="s">
        <v>129</v>
      </c>
      <c r="AM178" s="166" t="s">
        <v>88</v>
      </c>
      <c r="AQ178" s="166" t="s">
        <v>128</v>
      </c>
      <c r="AW178" s="223">
        <f t="shared" si="34"/>
        <v>0</v>
      </c>
      <c r="AX178" s="223">
        <f t="shared" si="35"/>
        <v>0</v>
      </c>
      <c r="AY178" s="223">
        <f t="shared" si="36"/>
        <v>0</v>
      </c>
      <c r="AZ178" s="223">
        <f t="shared" si="37"/>
        <v>0</v>
      </c>
      <c r="BA178" s="223">
        <f t="shared" si="38"/>
        <v>0</v>
      </c>
      <c r="BB178" s="166" t="s">
        <v>75</v>
      </c>
      <c r="BC178" s="223">
        <f t="shared" si="39"/>
        <v>0</v>
      </c>
      <c r="BD178" s="166" t="s">
        <v>132</v>
      </c>
      <c r="BE178" s="166" t="s">
        <v>281</v>
      </c>
    </row>
    <row r="179" spans="2:57" s="175" customFormat="1" ht="25.5" customHeight="1" x14ac:dyDescent="0.3">
      <c r="B179" s="176"/>
      <c r="C179" s="257">
        <v>49</v>
      </c>
      <c r="D179" s="257" t="s">
        <v>129</v>
      </c>
      <c r="E179" s="258" t="s">
        <v>282</v>
      </c>
      <c r="F179" s="266" t="s">
        <v>283</v>
      </c>
      <c r="G179" s="266"/>
      <c r="H179" s="266"/>
      <c r="I179" s="266"/>
      <c r="J179" s="260" t="s">
        <v>165</v>
      </c>
      <c r="K179" s="261">
        <v>8.0830000000000002</v>
      </c>
      <c r="L179" s="137">
        <v>0</v>
      </c>
      <c r="M179" s="138"/>
      <c r="N179" s="159">
        <f t="shared" si="30"/>
        <v>0</v>
      </c>
      <c r="O179" s="159"/>
      <c r="P179" s="159"/>
      <c r="Q179" s="159"/>
      <c r="R179" s="179"/>
      <c r="T179" s="262"/>
      <c r="U179" s="263" t="s">
        <v>35</v>
      </c>
      <c r="V179" s="264">
        <v>0.45800000000000002</v>
      </c>
      <c r="W179" s="264">
        <f t="shared" si="31"/>
        <v>3.7020140000000001</v>
      </c>
      <c r="X179" s="264">
        <v>0</v>
      </c>
      <c r="Y179" s="264">
        <f t="shared" si="32"/>
        <v>0</v>
      </c>
      <c r="Z179" s="264">
        <v>0</v>
      </c>
      <c r="AA179" s="265">
        <f t="shared" si="33"/>
        <v>0</v>
      </c>
      <c r="AJ179" s="166" t="s">
        <v>132</v>
      </c>
      <c r="AL179" s="166" t="s">
        <v>129</v>
      </c>
      <c r="AM179" s="166" t="s">
        <v>88</v>
      </c>
      <c r="AQ179" s="166" t="s">
        <v>128</v>
      </c>
      <c r="AW179" s="223">
        <f t="shared" si="34"/>
        <v>0</v>
      </c>
      <c r="AX179" s="223">
        <f t="shared" si="35"/>
        <v>0</v>
      </c>
      <c r="AY179" s="223">
        <f t="shared" si="36"/>
        <v>0</v>
      </c>
      <c r="AZ179" s="223">
        <f t="shared" si="37"/>
        <v>0</v>
      </c>
      <c r="BA179" s="223">
        <f t="shared" si="38"/>
        <v>0</v>
      </c>
      <c r="BB179" s="166" t="s">
        <v>75</v>
      </c>
      <c r="BC179" s="223">
        <f t="shared" si="39"/>
        <v>0</v>
      </c>
      <c r="BD179" s="166" t="s">
        <v>132</v>
      </c>
      <c r="BE179" s="166" t="s">
        <v>284</v>
      </c>
    </row>
    <row r="180" spans="2:57" s="175" customFormat="1" ht="16.5" customHeight="1" x14ac:dyDescent="0.3">
      <c r="B180" s="176"/>
      <c r="C180" s="257">
        <v>50</v>
      </c>
      <c r="D180" s="257" t="s">
        <v>129</v>
      </c>
      <c r="E180" s="258" t="s">
        <v>285</v>
      </c>
      <c r="F180" s="266" t="s">
        <v>286</v>
      </c>
      <c r="G180" s="266"/>
      <c r="H180" s="266"/>
      <c r="I180" s="266"/>
      <c r="J180" s="260" t="s">
        <v>165</v>
      </c>
      <c r="K180" s="261">
        <v>7.2750000000000004</v>
      </c>
      <c r="L180" s="137">
        <v>0</v>
      </c>
      <c r="M180" s="138"/>
      <c r="N180" s="159">
        <f t="shared" si="30"/>
        <v>0</v>
      </c>
      <c r="O180" s="159"/>
      <c r="P180" s="159"/>
      <c r="Q180" s="159"/>
      <c r="R180" s="179"/>
      <c r="T180" s="262"/>
      <c r="U180" s="263" t="s">
        <v>35</v>
      </c>
      <c r="V180" s="264">
        <v>0</v>
      </c>
      <c r="W180" s="264">
        <f t="shared" si="31"/>
        <v>0</v>
      </c>
      <c r="X180" s="264">
        <v>0</v>
      </c>
      <c r="Y180" s="264">
        <f t="shared" si="32"/>
        <v>0</v>
      </c>
      <c r="Z180" s="264">
        <v>0</v>
      </c>
      <c r="AA180" s="265">
        <f t="shared" si="33"/>
        <v>0</v>
      </c>
      <c r="AJ180" s="166" t="s">
        <v>132</v>
      </c>
      <c r="AL180" s="166" t="s">
        <v>129</v>
      </c>
      <c r="AM180" s="166" t="s">
        <v>88</v>
      </c>
      <c r="AQ180" s="166" t="s">
        <v>128</v>
      </c>
      <c r="AW180" s="223">
        <f t="shared" si="34"/>
        <v>0</v>
      </c>
      <c r="AX180" s="223">
        <f t="shared" si="35"/>
        <v>0</v>
      </c>
      <c r="AY180" s="223">
        <f t="shared" si="36"/>
        <v>0</v>
      </c>
      <c r="AZ180" s="223">
        <f t="shared" si="37"/>
        <v>0</v>
      </c>
      <c r="BA180" s="223">
        <f t="shared" si="38"/>
        <v>0</v>
      </c>
      <c r="BB180" s="166" t="s">
        <v>75</v>
      </c>
      <c r="BC180" s="223">
        <f t="shared" si="39"/>
        <v>0</v>
      </c>
      <c r="BD180" s="166" t="s">
        <v>132</v>
      </c>
      <c r="BE180" s="166" t="s">
        <v>287</v>
      </c>
    </row>
    <row r="181" spans="2:57" s="175" customFormat="1" ht="25.5" customHeight="1" x14ac:dyDescent="0.3">
      <c r="B181" s="176"/>
      <c r="C181" s="257">
        <v>51</v>
      </c>
      <c r="D181" s="257" t="s">
        <v>129</v>
      </c>
      <c r="E181" s="258" t="s">
        <v>288</v>
      </c>
      <c r="F181" s="266" t="s">
        <v>289</v>
      </c>
      <c r="G181" s="266"/>
      <c r="H181" s="266"/>
      <c r="I181" s="266"/>
      <c r="J181" s="260" t="s">
        <v>165</v>
      </c>
      <c r="K181" s="261">
        <v>25</v>
      </c>
      <c r="L181" s="137">
        <v>0</v>
      </c>
      <c r="M181" s="138"/>
      <c r="N181" s="159">
        <f t="shared" si="30"/>
        <v>0</v>
      </c>
      <c r="O181" s="159"/>
      <c r="P181" s="159"/>
      <c r="Q181" s="159"/>
      <c r="R181" s="179"/>
      <c r="T181" s="262"/>
      <c r="U181" s="263" t="s">
        <v>35</v>
      </c>
      <c r="V181" s="264">
        <v>0</v>
      </c>
      <c r="W181" s="264">
        <f t="shared" si="31"/>
        <v>0</v>
      </c>
      <c r="X181" s="264">
        <v>0</v>
      </c>
      <c r="Y181" s="264">
        <f t="shared" si="32"/>
        <v>0</v>
      </c>
      <c r="Z181" s="264">
        <v>0</v>
      </c>
      <c r="AA181" s="265">
        <f t="shared" si="33"/>
        <v>0</v>
      </c>
      <c r="AJ181" s="166" t="s">
        <v>132</v>
      </c>
      <c r="AL181" s="166" t="s">
        <v>129</v>
      </c>
      <c r="AM181" s="166" t="s">
        <v>88</v>
      </c>
      <c r="AQ181" s="166" t="s">
        <v>128</v>
      </c>
      <c r="AW181" s="223">
        <f t="shared" si="34"/>
        <v>0</v>
      </c>
      <c r="AX181" s="223">
        <f t="shared" si="35"/>
        <v>0</v>
      </c>
      <c r="AY181" s="223">
        <f t="shared" si="36"/>
        <v>0</v>
      </c>
      <c r="AZ181" s="223">
        <f t="shared" si="37"/>
        <v>0</v>
      </c>
      <c r="BA181" s="223">
        <f t="shared" si="38"/>
        <v>0</v>
      </c>
      <c r="BB181" s="166" t="s">
        <v>75</v>
      </c>
      <c r="BC181" s="223">
        <f t="shared" si="39"/>
        <v>0</v>
      </c>
      <c r="BD181" s="166" t="s">
        <v>132</v>
      </c>
      <c r="BE181" s="166" t="s">
        <v>290</v>
      </c>
    </row>
    <row r="182" spans="2:57" s="175" customFormat="1" ht="89.25" customHeight="1" x14ac:dyDescent="0.3">
      <c r="B182" s="176"/>
      <c r="C182" s="257">
        <v>52</v>
      </c>
      <c r="D182" s="257" t="s">
        <v>129</v>
      </c>
      <c r="E182" s="258" t="s">
        <v>291</v>
      </c>
      <c r="F182" s="266" t="s">
        <v>292</v>
      </c>
      <c r="G182" s="266"/>
      <c r="H182" s="266"/>
      <c r="I182" s="266"/>
      <c r="J182" s="260"/>
      <c r="K182" s="261">
        <v>1</v>
      </c>
      <c r="L182" s="137">
        <v>0</v>
      </c>
      <c r="M182" s="138"/>
      <c r="N182" s="159">
        <f t="shared" si="30"/>
        <v>0</v>
      </c>
      <c r="O182" s="159"/>
      <c r="P182" s="159"/>
      <c r="Q182" s="159"/>
      <c r="R182" s="179"/>
      <c r="T182" s="262"/>
      <c r="U182" s="263" t="s">
        <v>35</v>
      </c>
      <c r="V182" s="264">
        <v>0</v>
      </c>
      <c r="W182" s="264">
        <f t="shared" si="31"/>
        <v>0</v>
      </c>
      <c r="X182" s="264">
        <v>0</v>
      </c>
      <c r="Y182" s="264">
        <f t="shared" si="32"/>
        <v>0</v>
      </c>
      <c r="Z182" s="264">
        <v>0</v>
      </c>
      <c r="AA182" s="265">
        <f t="shared" si="33"/>
        <v>0</v>
      </c>
      <c r="AJ182" s="166" t="s">
        <v>132</v>
      </c>
      <c r="AL182" s="166" t="s">
        <v>129</v>
      </c>
      <c r="AM182" s="166" t="s">
        <v>88</v>
      </c>
      <c r="AQ182" s="166" t="s">
        <v>128</v>
      </c>
      <c r="AW182" s="223">
        <f t="shared" si="34"/>
        <v>0</v>
      </c>
      <c r="AX182" s="223">
        <f t="shared" si="35"/>
        <v>0</v>
      </c>
      <c r="AY182" s="223">
        <f t="shared" si="36"/>
        <v>0</v>
      </c>
      <c r="AZ182" s="223">
        <f t="shared" si="37"/>
        <v>0</v>
      </c>
      <c r="BA182" s="223">
        <f t="shared" si="38"/>
        <v>0</v>
      </c>
      <c r="BB182" s="166" t="s">
        <v>75</v>
      </c>
      <c r="BC182" s="223">
        <f t="shared" si="39"/>
        <v>0</v>
      </c>
      <c r="BD182" s="166" t="s">
        <v>132</v>
      </c>
      <c r="BE182" s="166" t="s">
        <v>293</v>
      </c>
    </row>
    <row r="183" spans="2:57" s="249" customFormat="1" ht="24.95" customHeight="1" x14ac:dyDescent="0.35">
      <c r="B183" s="244"/>
      <c r="C183" s="245"/>
      <c r="D183" s="246" t="s">
        <v>102</v>
      </c>
      <c r="E183" s="246"/>
      <c r="F183" s="246"/>
      <c r="G183" s="246"/>
      <c r="H183" s="246"/>
      <c r="I183" s="246"/>
      <c r="J183" s="246"/>
      <c r="K183" s="246"/>
      <c r="L183" s="246"/>
      <c r="M183" s="246"/>
      <c r="N183" s="274">
        <f>N184+N213+N218+N229+N231+N234+N271+N292</f>
        <v>0</v>
      </c>
      <c r="O183" s="274"/>
      <c r="P183" s="274"/>
      <c r="Q183" s="274"/>
      <c r="R183" s="248"/>
      <c r="T183" s="250"/>
      <c r="U183" s="245"/>
      <c r="V183" s="245"/>
      <c r="W183" s="251">
        <f>W184+W213+W234+W271+W292</f>
        <v>205.91759399999998</v>
      </c>
      <c r="X183" s="245"/>
      <c r="Y183" s="251">
        <f>Y184+Y213+Y234+Y271+Y292</f>
        <v>2.6990834499999998</v>
      </c>
      <c r="Z183" s="245"/>
      <c r="AA183" s="252">
        <f>AA184+AA213+AA234+AA271+AA292</f>
        <v>1.0258620000000001</v>
      </c>
      <c r="AJ183" s="253" t="s">
        <v>88</v>
      </c>
      <c r="AL183" s="254" t="s">
        <v>69</v>
      </c>
      <c r="AM183" s="254" t="s">
        <v>70</v>
      </c>
      <c r="AQ183" s="253" t="s">
        <v>128</v>
      </c>
      <c r="BC183" s="255">
        <f>BC184+BC213+BC234+BC271+BC292</f>
        <v>0</v>
      </c>
    </row>
    <row r="184" spans="2:57" s="249" customFormat="1" ht="20.100000000000001" customHeight="1" x14ac:dyDescent="0.3">
      <c r="B184" s="244"/>
      <c r="C184" s="245"/>
      <c r="D184" s="93" t="s">
        <v>294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275">
        <f>SUM(N185:Q212)</f>
        <v>0</v>
      </c>
      <c r="O184" s="275"/>
      <c r="P184" s="275"/>
      <c r="Q184" s="275"/>
      <c r="R184" s="248"/>
      <c r="T184" s="250"/>
      <c r="U184" s="245"/>
      <c r="V184" s="245"/>
      <c r="W184" s="251">
        <f>SUM(W185:W212)</f>
        <v>51.36318</v>
      </c>
      <c r="X184" s="245"/>
      <c r="Y184" s="251">
        <f>SUM(Y185:Y212)</f>
        <v>0.56820689999999996</v>
      </c>
      <c r="Z184" s="245"/>
      <c r="AA184" s="252">
        <f>SUM(AA185:AA212)</f>
        <v>0.34569399999999995</v>
      </c>
      <c r="AJ184" s="253" t="s">
        <v>88</v>
      </c>
      <c r="AL184" s="254" t="s">
        <v>69</v>
      </c>
      <c r="AM184" s="254" t="s">
        <v>75</v>
      </c>
      <c r="AQ184" s="253" t="s">
        <v>128</v>
      </c>
      <c r="BC184" s="255">
        <f>SUM(BC185:BC212)</f>
        <v>0</v>
      </c>
    </row>
    <row r="185" spans="2:57" s="175" customFormat="1" ht="25.5" customHeight="1" x14ac:dyDescent="0.3">
      <c r="B185" s="176"/>
      <c r="C185" s="257">
        <v>53</v>
      </c>
      <c r="D185" s="257" t="s">
        <v>129</v>
      </c>
      <c r="E185" s="258" t="s">
        <v>295</v>
      </c>
      <c r="F185" s="266" t="s">
        <v>296</v>
      </c>
      <c r="G185" s="266"/>
      <c r="H185" s="266"/>
      <c r="I185" s="266"/>
      <c r="J185" s="260" t="s">
        <v>131</v>
      </c>
      <c r="K185" s="261">
        <v>61.22</v>
      </c>
      <c r="L185" s="136">
        <v>0</v>
      </c>
      <c r="M185" s="136"/>
      <c r="N185" s="159">
        <f>ROUND(L185*K185,2)</f>
        <v>0</v>
      </c>
      <c r="O185" s="159"/>
      <c r="P185" s="159"/>
      <c r="Q185" s="159"/>
      <c r="R185" s="179"/>
      <c r="T185" s="262"/>
      <c r="U185" s="263" t="s">
        <v>35</v>
      </c>
      <c r="V185" s="264">
        <v>5.1999999999999998E-2</v>
      </c>
      <c r="W185" s="264">
        <f t="shared" ref="W185:W212" si="40">V185*K185</f>
        <v>3.1834399999999996</v>
      </c>
      <c r="X185" s="264">
        <v>0</v>
      </c>
      <c r="Y185" s="264">
        <f t="shared" ref="Y185:Y212" si="41">X185*K185</f>
        <v>0</v>
      </c>
      <c r="Z185" s="264">
        <v>3.0999999999999999E-3</v>
      </c>
      <c r="AA185" s="265">
        <f t="shared" ref="AA185:AA212" si="42">Z185*K185</f>
        <v>0.18978199999999998</v>
      </c>
      <c r="AJ185" s="166" t="s">
        <v>297</v>
      </c>
      <c r="AL185" s="166" t="s">
        <v>129</v>
      </c>
      <c r="AM185" s="166" t="s">
        <v>88</v>
      </c>
      <c r="AQ185" s="166" t="s">
        <v>128</v>
      </c>
      <c r="AW185" s="223">
        <f t="shared" ref="AW185:AW212" si="43">IF(U185="základní",N185,0)</f>
        <v>0</v>
      </c>
      <c r="AX185" s="223">
        <f t="shared" ref="AX185:AX212" si="44">IF(U185="snížená",N185,0)</f>
        <v>0</v>
      </c>
      <c r="AY185" s="223">
        <f t="shared" ref="AY185:AY212" si="45">IF(U185="zákl. přenesená",N185,0)</f>
        <v>0</v>
      </c>
      <c r="AZ185" s="223">
        <f t="shared" ref="AZ185:AZ212" si="46">IF(U185="sníž. přenesená",N185,0)</f>
        <v>0</v>
      </c>
      <c r="BA185" s="223">
        <f t="shared" ref="BA185:BA212" si="47">IF(U185="nulová",N185,0)</f>
        <v>0</v>
      </c>
      <c r="BB185" s="166" t="s">
        <v>75</v>
      </c>
      <c r="BC185" s="223">
        <f t="shared" ref="BC185:BC212" si="48">ROUND(L185*K185,2)</f>
        <v>0</v>
      </c>
      <c r="BD185" s="166" t="s">
        <v>297</v>
      </c>
      <c r="BE185" s="166" t="s">
        <v>298</v>
      </c>
    </row>
    <row r="186" spans="2:57" s="175" customFormat="1" ht="25.5" customHeight="1" x14ac:dyDescent="0.3">
      <c r="B186" s="176"/>
      <c r="C186" s="257">
        <v>54</v>
      </c>
      <c r="D186" s="257" t="s">
        <v>129</v>
      </c>
      <c r="E186" s="276" t="s">
        <v>299</v>
      </c>
      <c r="F186" s="259" t="s">
        <v>300</v>
      </c>
      <c r="G186" s="259"/>
      <c r="H186" s="259"/>
      <c r="I186" s="259"/>
      <c r="J186" s="277" t="s">
        <v>242</v>
      </c>
      <c r="K186" s="278">
        <v>24.4</v>
      </c>
      <c r="L186" s="147">
        <v>0</v>
      </c>
      <c r="M186" s="147"/>
      <c r="N186" s="161">
        <f>ROUND(L186*K186,2)</f>
        <v>0</v>
      </c>
      <c r="O186" s="161"/>
      <c r="P186" s="161"/>
      <c r="Q186" s="161"/>
      <c r="R186" s="179"/>
      <c r="T186" s="262"/>
      <c r="U186" s="263" t="s">
        <v>35</v>
      </c>
      <c r="V186" s="264">
        <v>0.06</v>
      </c>
      <c r="W186" s="264">
        <f t="shared" si="40"/>
        <v>1.464</v>
      </c>
      <c r="X186" s="264">
        <v>0</v>
      </c>
      <c r="Y186" s="264">
        <f t="shared" si="41"/>
        <v>0</v>
      </c>
      <c r="Z186" s="264">
        <v>1.6999999999999999E-3</v>
      </c>
      <c r="AA186" s="265">
        <f t="shared" si="42"/>
        <v>4.1479999999999996E-2</v>
      </c>
      <c r="AJ186" s="166" t="s">
        <v>297</v>
      </c>
      <c r="AL186" s="166" t="s">
        <v>129</v>
      </c>
      <c r="AM186" s="166" t="s">
        <v>88</v>
      </c>
      <c r="AQ186" s="166" t="s">
        <v>128</v>
      </c>
      <c r="AW186" s="223">
        <f t="shared" si="43"/>
        <v>0</v>
      </c>
      <c r="AX186" s="223">
        <f t="shared" si="44"/>
        <v>0</v>
      </c>
      <c r="AY186" s="223">
        <f t="shared" si="45"/>
        <v>0</v>
      </c>
      <c r="AZ186" s="223">
        <f t="shared" si="46"/>
        <v>0</v>
      </c>
      <c r="BA186" s="223">
        <f t="shared" si="47"/>
        <v>0</v>
      </c>
      <c r="BB186" s="166" t="s">
        <v>75</v>
      </c>
      <c r="BC186" s="223">
        <f t="shared" si="48"/>
        <v>0</v>
      </c>
      <c r="BD186" s="166" t="s">
        <v>297</v>
      </c>
      <c r="BE186" s="166" t="s">
        <v>301</v>
      </c>
    </row>
    <row r="187" spans="2:57" s="175" customFormat="1" ht="16.5" customHeight="1" x14ac:dyDescent="0.3">
      <c r="B187" s="176"/>
      <c r="C187" s="257">
        <v>55</v>
      </c>
      <c r="D187" s="257" t="s">
        <v>129</v>
      </c>
      <c r="E187" s="276" t="s">
        <v>302</v>
      </c>
      <c r="F187" s="268" t="s">
        <v>303</v>
      </c>
      <c r="G187" s="268"/>
      <c r="H187" s="268"/>
      <c r="I187" s="268"/>
      <c r="J187" s="277" t="s">
        <v>131</v>
      </c>
      <c r="K187" s="278">
        <v>61.22</v>
      </c>
      <c r="L187" s="147">
        <v>0</v>
      </c>
      <c r="M187" s="147"/>
      <c r="N187" s="161">
        <f>ROUND(L187*K187,2)</f>
        <v>0</v>
      </c>
      <c r="O187" s="161"/>
      <c r="P187" s="161"/>
      <c r="Q187" s="161"/>
      <c r="R187" s="179"/>
      <c r="T187" s="262"/>
      <c r="U187" s="263" t="s">
        <v>35</v>
      </c>
      <c r="V187" s="264">
        <v>7.0000000000000001E-3</v>
      </c>
      <c r="W187" s="264">
        <f t="shared" si="40"/>
        <v>0.42853999999999998</v>
      </c>
      <c r="X187" s="264">
        <v>7.6999999999999996E-4</v>
      </c>
      <c r="Y187" s="264">
        <f t="shared" si="41"/>
        <v>4.7139399999999998E-2</v>
      </c>
      <c r="Z187" s="264">
        <v>0</v>
      </c>
      <c r="AA187" s="265">
        <f t="shared" si="42"/>
        <v>0</v>
      </c>
      <c r="AJ187" s="166" t="s">
        <v>297</v>
      </c>
      <c r="AL187" s="166" t="s">
        <v>129</v>
      </c>
      <c r="AM187" s="166" t="s">
        <v>88</v>
      </c>
      <c r="AQ187" s="166" t="s">
        <v>128</v>
      </c>
      <c r="AW187" s="223">
        <f t="shared" si="43"/>
        <v>0</v>
      </c>
      <c r="AX187" s="223">
        <f t="shared" si="44"/>
        <v>0</v>
      </c>
      <c r="AY187" s="223">
        <f t="shared" si="45"/>
        <v>0</v>
      </c>
      <c r="AZ187" s="223">
        <f t="shared" si="46"/>
        <v>0</v>
      </c>
      <c r="BA187" s="223">
        <f t="shared" si="47"/>
        <v>0</v>
      </c>
      <c r="BB187" s="166" t="s">
        <v>75</v>
      </c>
      <c r="BC187" s="223">
        <f t="shared" si="48"/>
        <v>0</v>
      </c>
      <c r="BD187" s="166" t="s">
        <v>297</v>
      </c>
      <c r="BE187" s="166" t="s">
        <v>304</v>
      </c>
    </row>
    <row r="188" spans="2:57" s="175" customFormat="1" ht="25.5" customHeight="1" x14ac:dyDescent="0.3">
      <c r="B188" s="176"/>
      <c r="C188" s="257">
        <v>56</v>
      </c>
      <c r="D188" s="257" t="s">
        <v>129</v>
      </c>
      <c r="E188" s="276" t="s">
        <v>305</v>
      </c>
      <c r="F188" s="259" t="s">
        <v>306</v>
      </c>
      <c r="G188" s="259"/>
      <c r="H188" s="259"/>
      <c r="I188" s="259"/>
      <c r="J188" s="277" t="s">
        <v>131</v>
      </c>
      <c r="K188" s="278">
        <v>8.4</v>
      </c>
      <c r="L188" s="147">
        <v>0</v>
      </c>
      <c r="M188" s="147"/>
      <c r="N188" s="161">
        <f>ROUND(L188*K188,2)</f>
        <v>0</v>
      </c>
      <c r="O188" s="161"/>
      <c r="P188" s="161"/>
      <c r="Q188" s="161"/>
      <c r="R188" s="179"/>
      <c r="T188" s="262"/>
      <c r="U188" s="263" t="s">
        <v>35</v>
      </c>
      <c r="V188" s="264">
        <v>7.0000000000000001E-3</v>
      </c>
      <c r="W188" s="264">
        <f t="shared" si="40"/>
        <v>5.8800000000000005E-2</v>
      </c>
      <c r="X188" s="264">
        <v>7.6999999999999996E-4</v>
      </c>
      <c r="Y188" s="264">
        <f t="shared" si="41"/>
        <v>6.4679999999999998E-3</v>
      </c>
      <c r="Z188" s="264">
        <v>0</v>
      </c>
      <c r="AA188" s="265">
        <f t="shared" si="42"/>
        <v>0</v>
      </c>
      <c r="AJ188" s="166" t="s">
        <v>297</v>
      </c>
      <c r="AL188" s="166" t="s">
        <v>129</v>
      </c>
      <c r="AM188" s="166" t="s">
        <v>88</v>
      </c>
      <c r="AQ188" s="166" t="s">
        <v>128</v>
      </c>
      <c r="AW188" s="223">
        <f t="shared" si="43"/>
        <v>0</v>
      </c>
      <c r="AX188" s="223">
        <f t="shared" si="44"/>
        <v>0</v>
      </c>
      <c r="AY188" s="223">
        <f t="shared" si="45"/>
        <v>0</v>
      </c>
      <c r="AZ188" s="223">
        <f t="shared" si="46"/>
        <v>0</v>
      </c>
      <c r="BA188" s="223">
        <f t="shared" si="47"/>
        <v>0</v>
      </c>
      <c r="BB188" s="166" t="s">
        <v>75</v>
      </c>
      <c r="BC188" s="223">
        <f t="shared" si="48"/>
        <v>0</v>
      </c>
      <c r="BD188" s="166" t="s">
        <v>297</v>
      </c>
      <c r="BE188" s="166" t="s">
        <v>307</v>
      </c>
    </row>
    <row r="189" spans="2:57" s="175" customFormat="1" ht="25.5" customHeight="1" x14ac:dyDescent="0.3">
      <c r="B189" s="176"/>
      <c r="C189" s="257">
        <v>57</v>
      </c>
      <c r="D189" s="257" t="s">
        <v>129</v>
      </c>
      <c r="E189" s="279" t="s">
        <v>594</v>
      </c>
      <c r="F189" s="279"/>
      <c r="G189" s="279"/>
      <c r="H189" s="279"/>
      <c r="I189" s="279"/>
      <c r="J189" s="279"/>
      <c r="K189" s="279"/>
      <c r="L189" s="279"/>
      <c r="M189" s="279"/>
      <c r="N189" s="279"/>
      <c r="O189" s="279"/>
      <c r="P189" s="279"/>
      <c r="Q189" s="279"/>
      <c r="R189" s="179"/>
      <c r="T189" s="262"/>
      <c r="U189" s="263" t="s">
        <v>35</v>
      </c>
      <c r="V189" s="264">
        <v>0.317</v>
      </c>
      <c r="W189" s="264">
        <f t="shared" si="40"/>
        <v>0</v>
      </c>
      <c r="X189" s="264">
        <v>3.0000000000000001E-5</v>
      </c>
      <c r="Y189" s="264">
        <f t="shared" si="41"/>
        <v>0</v>
      </c>
      <c r="Z189" s="264">
        <v>0</v>
      </c>
      <c r="AA189" s="265">
        <f t="shared" si="42"/>
        <v>0</v>
      </c>
      <c r="AJ189" s="166" t="s">
        <v>297</v>
      </c>
      <c r="AL189" s="166" t="s">
        <v>129</v>
      </c>
      <c r="AM189" s="166" t="s">
        <v>88</v>
      </c>
      <c r="AQ189" s="166" t="s">
        <v>128</v>
      </c>
      <c r="AW189" s="223">
        <f t="shared" si="43"/>
        <v>0</v>
      </c>
      <c r="AX189" s="223">
        <f t="shared" si="44"/>
        <v>0</v>
      </c>
      <c r="AY189" s="223">
        <f t="shared" si="45"/>
        <v>0</v>
      </c>
      <c r="AZ189" s="223">
        <f t="shared" si="46"/>
        <v>0</v>
      </c>
      <c r="BA189" s="223">
        <f t="shared" si="47"/>
        <v>0</v>
      </c>
      <c r="BB189" s="166" t="s">
        <v>75</v>
      </c>
      <c r="BC189" s="223">
        <f t="shared" si="48"/>
        <v>0</v>
      </c>
      <c r="BD189" s="166" t="s">
        <v>297</v>
      </c>
      <c r="BE189" s="166" t="s">
        <v>308</v>
      </c>
    </row>
    <row r="190" spans="2:57" s="175" customFormat="1" ht="25.5" customHeight="1" x14ac:dyDescent="0.3">
      <c r="B190" s="176"/>
      <c r="C190" s="257">
        <v>58</v>
      </c>
      <c r="D190" s="257" t="s">
        <v>129</v>
      </c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R190" s="179"/>
      <c r="T190" s="262"/>
      <c r="U190" s="263" t="s">
        <v>35</v>
      </c>
      <c r="V190" s="264">
        <v>6.9000000000000006E-2</v>
      </c>
      <c r="W190" s="264">
        <f t="shared" si="40"/>
        <v>0</v>
      </c>
      <c r="X190" s="264">
        <v>1.9000000000000001E-4</v>
      </c>
      <c r="Y190" s="264">
        <f t="shared" si="41"/>
        <v>0</v>
      </c>
      <c r="Z190" s="264">
        <v>0</v>
      </c>
      <c r="AA190" s="265">
        <f t="shared" si="42"/>
        <v>0</v>
      </c>
      <c r="AJ190" s="166" t="s">
        <v>297</v>
      </c>
      <c r="AL190" s="166" t="s">
        <v>129</v>
      </c>
      <c r="AM190" s="166" t="s">
        <v>88</v>
      </c>
      <c r="AQ190" s="166" t="s">
        <v>128</v>
      </c>
      <c r="AW190" s="223">
        <f t="shared" si="43"/>
        <v>0</v>
      </c>
      <c r="AX190" s="223">
        <f t="shared" si="44"/>
        <v>0</v>
      </c>
      <c r="AY190" s="223">
        <f t="shared" si="45"/>
        <v>0</v>
      </c>
      <c r="AZ190" s="223">
        <f t="shared" si="46"/>
        <v>0</v>
      </c>
      <c r="BA190" s="223">
        <f t="shared" si="47"/>
        <v>0</v>
      </c>
      <c r="BB190" s="166" t="s">
        <v>75</v>
      </c>
      <c r="BC190" s="223">
        <f t="shared" si="48"/>
        <v>0</v>
      </c>
      <c r="BD190" s="166" t="s">
        <v>297</v>
      </c>
      <c r="BE190" s="166" t="s">
        <v>309</v>
      </c>
    </row>
    <row r="191" spans="2:57" s="175" customFormat="1" ht="51" customHeight="1" x14ac:dyDescent="0.3">
      <c r="B191" s="176"/>
      <c r="C191" s="257">
        <v>59</v>
      </c>
      <c r="D191" s="257" t="s">
        <v>129</v>
      </c>
      <c r="E191" s="276" t="s">
        <v>310</v>
      </c>
      <c r="F191" s="259" t="s">
        <v>311</v>
      </c>
      <c r="G191" s="259"/>
      <c r="H191" s="259"/>
      <c r="I191" s="259"/>
      <c r="J191" s="277" t="s">
        <v>131</v>
      </c>
      <c r="K191" s="278">
        <v>24.4</v>
      </c>
      <c r="L191" s="147">
        <v>0</v>
      </c>
      <c r="M191" s="147"/>
      <c r="N191" s="161">
        <f>ROUND(L191*K191,2)</f>
        <v>0</v>
      </c>
      <c r="O191" s="161"/>
      <c r="P191" s="161"/>
      <c r="Q191" s="161"/>
      <c r="R191" s="179"/>
      <c r="T191" s="262"/>
      <c r="U191" s="263" t="s">
        <v>35</v>
      </c>
      <c r="V191" s="264">
        <v>0.3</v>
      </c>
      <c r="W191" s="264">
        <f t="shared" si="40"/>
        <v>7.3199999999999994</v>
      </c>
      <c r="X191" s="264">
        <v>0</v>
      </c>
      <c r="Y191" s="264">
        <f t="shared" si="41"/>
        <v>0</v>
      </c>
      <c r="Z191" s="264">
        <v>0</v>
      </c>
      <c r="AA191" s="265">
        <f t="shared" si="42"/>
        <v>0</v>
      </c>
      <c r="AJ191" s="166" t="s">
        <v>297</v>
      </c>
      <c r="AL191" s="166" t="s">
        <v>129</v>
      </c>
      <c r="AM191" s="166" t="s">
        <v>88</v>
      </c>
      <c r="AQ191" s="166" t="s">
        <v>128</v>
      </c>
      <c r="AW191" s="223">
        <f t="shared" si="43"/>
        <v>0</v>
      </c>
      <c r="AX191" s="223">
        <f t="shared" si="44"/>
        <v>0</v>
      </c>
      <c r="AY191" s="223">
        <f t="shared" si="45"/>
        <v>0</v>
      </c>
      <c r="AZ191" s="223">
        <f t="shared" si="46"/>
        <v>0</v>
      </c>
      <c r="BA191" s="223">
        <f t="shared" si="47"/>
        <v>0</v>
      </c>
      <c r="BB191" s="166" t="s">
        <v>75</v>
      </c>
      <c r="BC191" s="223">
        <f t="shared" si="48"/>
        <v>0</v>
      </c>
      <c r="BD191" s="166" t="s">
        <v>297</v>
      </c>
      <c r="BE191" s="166" t="s">
        <v>312</v>
      </c>
    </row>
    <row r="192" spans="2:57" s="175" customFormat="1" ht="38.25" customHeight="1" x14ac:dyDescent="0.3">
      <c r="B192" s="176"/>
      <c r="C192" s="257">
        <v>60</v>
      </c>
      <c r="D192" s="257" t="s">
        <v>129</v>
      </c>
      <c r="E192" s="276" t="s">
        <v>313</v>
      </c>
      <c r="F192" s="268" t="s">
        <v>314</v>
      </c>
      <c r="G192" s="268"/>
      <c r="H192" s="268"/>
      <c r="I192" s="268"/>
      <c r="J192" s="277" t="s">
        <v>242</v>
      </c>
      <c r="K192" s="278">
        <v>24.4</v>
      </c>
      <c r="L192" s="147">
        <v>0</v>
      </c>
      <c r="M192" s="147"/>
      <c r="N192" s="161">
        <f>ROUND(L192*K192,2)</f>
        <v>0</v>
      </c>
      <c r="O192" s="161"/>
      <c r="P192" s="161"/>
      <c r="Q192" s="161"/>
      <c r="R192" s="179"/>
      <c r="T192" s="262"/>
      <c r="U192" s="263" t="s">
        <v>35</v>
      </c>
      <c r="V192" s="264">
        <v>0.30599999999999999</v>
      </c>
      <c r="W192" s="264">
        <f t="shared" si="40"/>
        <v>7.4663999999999993</v>
      </c>
      <c r="X192" s="264">
        <v>0</v>
      </c>
      <c r="Y192" s="264">
        <f t="shared" si="41"/>
        <v>0</v>
      </c>
      <c r="Z192" s="264">
        <v>0</v>
      </c>
      <c r="AA192" s="265">
        <f t="shared" si="42"/>
        <v>0</v>
      </c>
      <c r="AJ192" s="166" t="s">
        <v>297</v>
      </c>
      <c r="AL192" s="166" t="s">
        <v>129</v>
      </c>
      <c r="AM192" s="166" t="s">
        <v>88</v>
      </c>
      <c r="AQ192" s="166" t="s">
        <v>128</v>
      </c>
      <c r="AW192" s="223">
        <f t="shared" si="43"/>
        <v>0</v>
      </c>
      <c r="AX192" s="223">
        <f t="shared" si="44"/>
        <v>0</v>
      </c>
      <c r="AY192" s="223">
        <f t="shared" si="45"/>
        <v>0</v>
      </c>
      <c r="AZ192" s="223">
        <f t="shared" si="46"/>
        <v>0</v>
      </c>
      <c r="BA192" s="223">
        <f t="shared" si="47"/>
        <v>0</v>
      </c>
      <c r="BB192" s="166" t="s">
        <v>75</v>
      </c>
      <c r="BC192" s="223">
        <f t="shared" si="48"/>
        <v>0</v>
      </c>
      <c r="BD192" s="166" t="s">
        <v>297</v>
      </c>
      <c r="BE192" s="166" t="s">
        <v>315</v>
      </c>
    </row>
    <row r="193" spans="2:57" s="175" customFormat="1" ht="16.5" customHeight="1" x14ac:dyDescent="0.3">
      <c r="B193" s="176"/>
      <c r="C193" s="257">
        <v>61</v>
      </c>
      <c r="D193" s="257" t="s">
        <v>129</v>
      </c>
      <c r="E193" s="280" t="s">
        <v>317</v>
      </c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2"/>
      <c r="R193" s="179"/>
      <c r="T193" s="262"/>
      <c r="U193" s="263" t="s">
        <v>35</v>
      </c>
      <c r="V193" s="264">
        <v>0.2</v>
      </c>
      <c r="W193" s="264">
        <f t="shared" si="40"/>
        <v>0</v>
      </c>
      <c r="X193" s="264">
        <v>0</v>
      </c>
      <c r="Y193" s="264">
        <f t="shared" si="41"/>
        <v>0</v>
      </c>
      <c r="Z193" s="264">
        <v>0</v>
      </c>
      <c r="AA193" s="265">
        <f t="shared" si="42"/>
        <v>0</v>
      </c>
      <c r="AJ193" s="166" t="s">
        <v>297</v>
      </c>
      <c r="AL193" s="166" t="s">
        <v>129</v>
      </c>
      <c r="AM193" s="166" t="s">
        <v>88</v>
      </c>
      <c r="AQ193" s="166" t="s">
        <v>128</v>
      </c>
      <c r="AW193" s="223">
        <f t="shared" si="43"/>
        <v>0</v>
      </c>
      <c r="AX193" s="223">
        <f t="shared" si="44"/>
        <v>0</v>
      </c>
      <c r="AY193" s="223">
        <f t="shared" si="45"/>
        <v>0</v>
      </c>
      <c r="AZ193" s="223">
        <f t="shared" si="46"/>
        <v>0</v>
      </c>
      <c r="BA193" s="223">
        <f t="shared" si="47"/>
        <v>0</v>
      </c>
      <c r="BB193" s="166" t="s">
        <v>75</v>
      </c>
      <c r="BC193" s="223">
        <f t="shared" si="48"/>
        <v>0</v>
      </c>
      <c r="BD193" s="166" t="s">
        <v>297</v>
      </c>
      <c r="BE193" s="166" t="s">
        <v>318</v>
      </c>
    </row>
    <row r="194" spans="2:57" s="175" customFormat="1" ht="25.5" customHeight="1" x14ac:dyDescent="0.3">
      <c r="B194" s="176"/>
      <c r="C194" s="257">
        <v>62</v>
      </c>
      <c r="D194" s="269" t="s">
        <v>175</v>
      </c>
      <c r="E194" s="270" t="s">
        <v>319</v>
      </c>
      <c r="F194" s="259" t="s">
        <v>320</v>
      </c>
      <c r="G194" s="259"/>
      <c r="H194" s="259"/>
      <c r="I194" s="259"/>
      <c r="J194" s="271" t="s">
        <v>242</v>
      </c>
      <c r="K194" s="272">
        <v>32</v>
      </c>
      <c r="L194" s="140">
        <v>0</v>
      </c>
      <c r="M194" s="140"/>
      <c r="N194" s="160">
        <f t="shared" ref="N194:N212" si="49">ROUND(L194*K194,2)</f>
        <v>0</v>
      </c>
      <c r="O194" s="160"/>
      <c r="P194" s="160"/>
      <c r="Q194" s="160"/>
      <c r="R194" s="179"/>
      <c r="T194" s="262"/>
      <c r="U194" s="263" t="s">
        <v>35</v>
      </c>
      <c r="V194" s="264">
        <v>0</v>
      </c>
      <c r="W194" s="264">
        <f t="shared" si="40"/>
        <v>0</v>
      </c>
      <c r="X194" s="264">
        <v>1E-4</v>
      </c>
      <c r="Y194" s="264">
        <f t="shared" si="41"/>
        <v>3.2000000000000002E-3</v>
      </c>
      <c r="Z194" s="264">
        <v>0</v>
      </c>
      <c r="AA194" s="265">
        <f t="shared" si="42"/>
        <v>0</v>
      </c>
      <c r="AJ194" s="166" t="s">
        <v>316</v>
      </c>
      <c r="AL194" s="166" t="s">
        <v>175</v>
      </c>
      <c r="AM194" s="166" t="s">
        <v>88</v>
      </c>
      <c r="AQ194" s="166" t="s">
        <v>128</v>
      </c>
      <c r="AW194" s="223">
        <f t="shared" si="43"/>
        <v>0</v>
      </c>
      <c r="AX194" s="223">
        <f t="shared" si="44"/>
        <v>0</v>
      </c>
      <c r="AY194" s="223">
        <f t="shared" si="45"/>
        <v>0</v>
      </c>
      <c r="AZ194" s="223">
        <f t="shared" si="46"/>
        <v>0</v>
      </c>
      <c r="BA194" s="223">
        <f t="shared" si="47"/>
        <v>0</v>
      </c>
      <c r="BB194" s="166" t="s">
        <v>75</v>
      </c>
      <c r="BC194" s="223">
        <f t="shared" si="48"/>
        <v>0</v>
      </c>
      <c r="BD194" s="166" t="s">
        <v>297</v>
      </c>
      <c r="BE194" s="166" t="s">
        <v>321</v>
      </c>
    </row>
    <row r="195" spans="2:57" s="175" customFormat="1" ht="25.5" customHeight="1" x14ac:dyDescent="0.3">
      <c r="B195" s="176"/>
      <c r="C195" s="257">
        <v>63</v>
      </c>
      <c r="D195" s="257" t="s">
        <v>129</v>
      </c>
      <c r="E195" s="258" t="s">
        <v>322</v>
      </c>
      <c r="F195" s="266" t="s">
        <v>601</v>
      </c>
      <c r="G195" s="266"/>
      <c r="H195" s="266"/>
      <c r="I195" s="266"/>
      <c r="J195" s="260" t="s">
        <v>137</v>
      </c>
      <c r="K195" s="261">
        <v>24.4</v>
      </c>
      <c r="L195" s="136">
        <v>0</v>
      </c>
      <c r="M195" s="136"/>
      <c r="N195" s="159">
        <f t="shared" si="49"/>
        <v>0</v>
      </c>
      <c r="O195" s="159"/>
      <c r="P195" s="159"/>
      <c r="Q195" s="159"/>
      <c r="R195" s="179"/>
      <c r="T195" s="262"/>
      <c r="U195" s="263" t="s">
        <v>35</v>
      </c>
      <c r="V195" s="264">
        <v>8.5000000000000006E-2</v>
      </c>
      <c r="W195" s="264">
        <f t="shared" si="40"/>
        <v>2.0739999999999998</v>
      </c>
      <c r="X195" s="264">
        <v>5.5999999999999995E-4</v>
      </c>
      <c r="Y195" s="264">
        <f t="shared" si="41"/>
        <v>1.3663999999999997E-2</v>
      </c>
      <c r="Z195" s="264">
        <v>0</v>
      </c>
      <c r="AA195" s="265">
        <f t="shared" si="42"/>
        <v>0</v>
      </c>
      <c r="AJ195" s="166" t="s">
        <v>297</v>
      </c>
      <c r="AL195" s="166" t="s">
        <v>129</v>
      </c>
      <c r="AM195" s="166" t="s">
        <v>88</v>
      </c>
      <c r="AQ195" s="166" t="s">
        <v>128</v>
      </c>
      <c r="AW195" s="223">
        <f t="shared" si="43"/>
        <v>0</v>
      </c>
      <c r="AX195" s="223">
        <f t="shared" si="44"/>
        <v>0</v>
      </c>
      <c r="AY195" s="223">
        <f t="shared" si="45"/>
        <v>0</v>
      </c>
      <c r="AZ195" s="223">
        <f t="shared" si="46"/>
        <v>0</v>
      </c>
      <c r="BA195" s="223">
        <f t="shared" si="47"/>
        <v>0</v>
      </c>
      <c r="BB195" s="166" t="s">
        <v>75</v>
      </c>
      <c r="BC195" s="223">
        <f t="shared" si="48"/>
        <v>0</v>
      </c>
      <c r="BD195" s="166" t="s">
        <v>297</v>
      </c>
      <c r="BE195" s="166" t="s">
        <v>323</v>
      </c>
    </row>
    <row r="196" spans="2:57" s="175" customFormat="1" ht="38.25" customHeight="1" x14ac:dyDescent="0.3">
      <c r="B196" s="176"/>
      <c r="C196" s="257">
        <v>64</v>
      </c>
      <c r="D196" s="257" t="s">
        <v>129</v>
      </c>
      <c r="E196" s="258" t="s">
        <v>324</v>
      </c>
      <c r="F196" s="266" t="s">
        <v>602</v>
      </c>
      <c r="G196" s="266"/>
      <c r="H196" s="266"/>
      <c r="I196" s="266"/>
      <c r="J196" s="260" t="s">
        <v>137</v>
      </c>
      <c r="K196" s="261">
        <v>31.69</v>
      </c>
      <c r="L196" s="136">
        <v>0</v>
      </c>
      <c r="M196" s="136"/>
      <c r="N196" s="159">
        <f t="shared" si="49"/>
        <v>0</v>
      </c>
      <c r="O196" s="159"/>
      <c r="P196" s="159"/>
      <c r="Q196" s="159"/>
      <c r="R196" s="179"/>
      <c r="T196" s="262"/>
      <c r="U196" s="263" t="s">
        <v>35</v>
      </c>
      <c r="V196" s="264">
        <v>0.2</v>
      </c>
      <c r="W196" s="264">
        <f t="shared" si="40"/>
        <v>6.338000000000001</v>
      </c>
      <c r="X196" s="264">
        <v>1.1100000000000001E-3</v>
      </c>
      <c r="Y196" s="264">
        <f t="shared" si="41"/>
        <v>3.5175900000000003E-2</v>
      </c>
      <c r="Z196" s="264">
        <v>0</v>
      </c>
      <c r="AA196" s="265">
        <f t="shared" si="42"/>
        <v>0</v>
      </c>
      <c r="AJ196" s="166" t="s">
        <v>297</v>
      </c>
      <c r="AL196" s="166" t="s">
        <v>129</v>
      </c>
      <c r="AM196" s="166" t="s">
        <v>88</v>
      </c>
      <c r="AQ196" s="166" t="s">
        <v>128</v>
      </c>
      <c r="AW196" s="223">
        <f t="shared" si="43"/>
        <v>0</v>
      </c>
      <c r="AX196" s="223">
        <f t="shared" si="44"/>
        <v>0</v>
      </c>
      <c r="AY196" s="223">
        <f t="shared" si="45"/>
        <v>0</v>
      </c>
      <c r="AZ196" s="223">
        <f t="shared" si="46"/>
        <v>0</v>
      </c>
      <c r="BA196" s="223">
        <f t="shared" si="47"/>
        <v>0</v>
      </c>
      <c r="BB196" s="166" t="s">
        <v>75</v>
      </c>
      <c r="BC196" s="223">
        <f t="shared" si="48"/>
        <v>0</v>
      </c>
      <c r="BD196" s="166" t="s">
        <v>297</v>
      </c>
      <c r="BE196" s="166" t="s">
        <v>325</v>
      </c>
    </row>
    <row r="197" spans="2:57" s="175" customFormat="1" ht="38.25" customHeight="1" x14ac:dyDescent="0.3">
      <c r="B197" s="176"/>
      <c r="C197" s="257">
        <v>65</v>
      </c>
      <c r="D197" s="257" t="s">
        <v>129</v>
      </c>
      <c r="E197" s="258" t="s">
        <v>326</v>
      </c>
      <c r="F197" s="266" t="s">
        <v>603</v>
      </c>
      <c r="G197" s="266"/>
      <c r="H197" s="266"/>
      <c r="I197" s="266"/>
      <c r="J197" s="260" t="s">
        <v>137</v>
      </c>
      <c r="K197" s="261">
        <v>31.69</v>
      </c>
      <c r="L197" s="137">
        <v>0</v>
      </c>
      <c r="M197" s="138"/>
      <c r="N197" s="159">
        <f t="shared" si="49"/>
        <v>0</v>
      </c>
      <c r="O197" s="159"/>
      <c r="P197" s="159"/>
      <c r="Q197" s="159"/>
      <c r="R197" s="179"/>
      <c r="T197" s="262"/>
      <c r="U197" s="263" t="s">
        <v>35</v>
      </c>
      <c r="V197" s="264">
        <v>0.2</v>
      </c>
      <c r="W197" s="264">
        <f t="shared" si="40"/>
        <v>6.338000000000001</v>
      </c>
      <c r="X197" s="264">
        <v>1.1100000000000001E-3</v>
      </c>
      <c r="Y197" s="264">
        <f t="shared" si="41"/>
        <v>3.5175900000000003E-2</v>
      </c>
      <c r="Z197" s="264">
        <v>0</v>
      </c>
      <c r="AA197" s="265">
        <f t="shared" si="42"/>
        <v>0</v>
      </c>
      <c r="AJ197" s="166" t="s">
        <v>297</v>
      </c>
      <c r="AL197" s="166" t="s">
        <v>129</v>
      </c>
      <c r="AM197" s="166" t="s">
        <v>88</v>
      </c>
      <c r="AQ197" s="166" t="s">
        <v>128</v>
      </c>
      <c r="AW197" s="223">
        <f t="shared" si="43"/>
        <v>0</v>
      </c>
      <c r="AX197" s="223">
        <f t="shared" si="44"/>
        <v>0</v>
      </c>
      <c r="AY197" s="223">
        <f t="shared" si="45"/>
        <v>0</v>
      </c>
      <c r="AZ197" s="223">
        <f t="shared" si="46"/>
        <v>0</v>
      </c>
      <c r="BA197" s="223">
        <f t="shared" si="47"/>
        <v>0</v>
      </c>
      <c r="BB197" s="166" t="s">
        <v>75</v>
      </c>
      <c r="BC197" s="223">
        <f t="shared" si="48"/>
        <v>0</v>
      </c>
      <c r="BD197" s="166" t="s">
        <v>297</v>
      </c>
      <c r="BE197" s="166" t="s">
        <v>327</v>
      </c>
    </row>
    <row r="198" spans="2:57" s="175" customFormat="1" ht="38.25" customHeight="1" x14ac:dyDescent="0.3">
      <c r="B198" s="176"/>
      <c r="C198" s="257">
        <v>66</v>
      </c>
      <c r="D198" s="257" t="s">
        <v>129</v>
      </c>
      <c r="E198" s="258" t="s">
        <v>328</v>
      </c>
      <c r="F198" s="266" t="s">
        <v>604</v>
      </c>
      <c r="G198" s="266"/>
      <c r="H198" s="266"/>
      <c r="I198" s="266"/>
      <c r="J198" s="260" t="s">
        <v>137</v>
      </c>
      <c r="K198" s="261">
        <v>31.69</v>
      </c>
      <c r="L198" s="137">
        <v>0</v>
      </c>
      <c r="M198" s="138"/>
      <c r="N198" s="159">
        <f t="shared" si="49"/>
        <v>0</v>
      </c>
      <c r="O198" s="159"/>
      <c r="P198" s="159"/>
      <c r="Q198" s="159"/>
      <c r="R198" s="179"/>
      <c r="T198" s="262"/>
      <c r="U198" s="263" t="s">
        <v>35</v>
      </c>
      <c r="V198" s="264">
        <v>0.2</v>
      </c>
      <c r="W198" s="264">
        <f t="shared" si="40"/>
        <v>6.338000000000001</v>
      </c>
      <c r="X198" s="264">
        <v>1.1100000000000001E-3</v>
      </c>
      <c r="Y198" s="264">
        <f t="shared" si="41"/>
        <v>3.5175900000000003E-2</v>
      </c>
      <c r="Z198" s="264">
        <v>0</v>
      </c>
      <c r="AA198" s="265">
        <f t="shared" si="42"/>
        <v>0</v>
      </c>
      <c r="AJ198" s="166" t="s">
        <v>297</v>
      </c>
      <c r="AL198" s="166" t="s">
        <v>129</v>
      </c>
      <c r="AM198" s="166" t="s">
        <v>88</v>
      </c>
      <c r="AQ198" s="166" t="s">
        <v>128</v>
      </c>
      <c r="AW198" s="223">
        <f t="shared" si="43"/>
        <v>0</v>
      </c>
      <c r="AX198" s="223">
        <f t="shared" si="44"/>
        <v>0</v>
      </c>
      <c r="AY198" s="223">
        <f t="shared" si="45"/>
        <v>0</v>
      </c>
      <c r="AZ198" s="223">
        <f t="shared" si="46"/>
        <v>0</v>
      </c>
      <c r="BA198" s="223">
        <f t="shared" si="47"/>
        <v>0</v>
      </c>
      <c r="BB198" s="166" t="s">
        <v>75</v>
      </c>
      <c r="BC198" s="223">
        <f t="shared" si="48"/>
        <v>0</v>
      </c>
      <c r="BD198" s="166" t="s">
        <v>297</v>
      </c>
      <c r="BE198" s="166" t="s">
        <v>329</v>
      </c>
    </row>
    <row r="199" spans="2:57" s="175" customFormat="1" ht="38.25" customHeight="1" x14ac:dyDescent="0.3">
      <c r="B199" s="176"/>
      <c r="C199" s="257">
        <v>67</v>
      </c>
      <c r="D199" s="257" t="s">
        <v>129</v>
      </c>
      <c r="E199" s="258" t="s">
        <v>330</v>
      </c>
      <c r="F199" s="266" t="s">
        <v>605</v>
      </c>
      <c r="G199" s="266"/>
      <c r="H199" s="266"/>
      <c r="I199" s="266"/>
      <c r="J199" s="260" t="s">
        <v>242</v>
      </c>
      <c r="K199" s="261">
        <v>9.59</v>
      </c>
      <c r="L199" s="137">
        <v>0</v>
      </c>
      <c r="M199" s="138"/>
      <c r="N199" s="159">
        <f t="shared" si="49"/>
        <v>0</v>
      </c>
      <c r="O199" s="159"/>
      <c r="P199" s="159"/>
      <c r="Q199" s="159"/>
      <c r="R199" s="179"/>
      <c r="T199" s="262"/>
      <c r="U199" s="263" t="s">
        <v>35</v>
      </c>
      <c r="V199" s="264">
        <v>0.2</v>
      </c>
      <c r="W199" s="264">
        <f t="shared" si="40"/>
        <v>1.9180000000000001</v>
      </c>
      <c r="X199" s="264">
        <v>2.2200000000000002E-3</v>
      </c>
      <c r="Y199" s="264">
        <f t="shared" si="41"/>
        <v>2.1289800000000001E-2</v>
      </c>
      <c r="Z199" s="264">
        <v>0</v>
      </c>
      <c r="AA199" s="265">
        <f t="shared" si="42"/>
        <v>0</v>
      </c>
      <c r="AJ199" s="166" t="s">
        <v>297</v>
      </c>
      <c r="AL199" s="166" t="s">
        <v>129</v>
      </c>
      <c r="AM199" s="166" t="s">
        <v>88</v>
      </c>
      <c r="AQ199" s="166" t="s">
        <v>128</v>
      </c>
      <c r="AW199" s="223">
        <f t="shared" si="43"/>
        <v>0</v>
      </c>
      <c r="AX199" s="223">
        <f t="shared" si="44"/>
        <v>0</v>
      </c>
      <c r="AY199" s="223">
        <f t="shared" si="45"/>
        <v>0</v>
      </c>
      <c r="AZ199" s="223">
        <f t="shared" si="46"/>
        <v>0</v>
      </c>
      <c r="BA199" s="223">
        <f t="shared" si="47"/>
        <v>0</v>
      </c>
      <c r="BB199" s="166" t="s">
        <v>75</v>
      </c>
      <c r="BC199" s="223">
        <f t="shared" si="48"/>
        <v>0</v>
      </c>
      <c r="BD199" s="166" t="s">
        <v>297</v>
      </c>
      <c r="BE199" s="166" t="s">
        <v>331</v>
      </c>
    </row>
    <row r="200" spans="2:57" s="175" customFormat="1" ht="25.5" customHeight="1" x14ac:dyDescent="0.3">
      <c r="B200" s="176"/>
      <c r="C200" s="257">
        <v>68</v>
      </c>
      <c r="D200" s="257" t="s">
        <v>129</v>
      </c>
      <c r="E200" s="258" t="s">
        <v>332</v>
      </c>
      <c r="F200" s="266" t="s">
        <v>333</v>
      </c>
      <c r="G200" s="266"/>
      <c r="H200" s="266"/>
      <c r="I200" s="266"/>
      <c r="J200" s="260" t="s">
        <v>131</v>
      </c>
      <c r="K200" s="261">
        <v>72.400000000000006</v>
      </c>
      <c r="L200" s="137">
        <v>0</v>
      </c>
      <c r="M200" s="138"/>
      <c r="N200" s="159">
        <f t="shared" si="49"/>
        <v>0</v>
      </c>
      <c r="O200" s="159"/>
      <c r="P200" s="159"/>
      <c r="Q200" s="159"/>
      <c r="R200" s="179"/>
      <c r="T200" s="262"/>
      <c r="U200" s="263" t="s">
        <v>35</v>
      </c>
      <c r="V200" s="264">
        <v>0.09</v>
      </c>
      <c r="W200" s="264">
        <f t="shared" si="40"/>
        <v>6.516</v>
      </c>
      <c r="X200" s="264">
        <v>0</v>
      </c>
      <c r="Y200" s="264">
        <f t="shared" si="41"/>
        <v>0</v>
      </c>
      <c r="Z200" s="264">
        <v>0</v>
      </c>
      <c r="AA200" s="265">
        <f t="shared" si="42"/>
        <v>0</v>
      </c>
      <c r="AJ200" s="166" t="s">
        <v>297</v>
      </c>
      <c r="AL200" s="166" t="s">
        <v>129</v>
      </c>
      <c r="AM200" s="166" t="s">
        <v>88</v>
      </c>
      <c r="AQ200" s="166" t="s">
        <v>128</v>
      </c>
      <c r="AW200" s="223">
        <f t="shared" si="43"/>
        <v>0</v>
      </c>
      <c r="AX200" s="223">
        <f t="shared" si="44"/>
        <v>0</v>
      </c>
      <c r="AY200" s="223">
        <f t="shared" si="45"/>
        <v>0</v>
      </c>
      <c r="AZ200" s="223">
        <f t="shared" si="46"/>
        <v>0</v>
      </c>
      <c r="BA200" s="223">
        <f t="shared" si="47"/>
        <v>0</v>
      </c>
      <c r="BB200" s="166" t="s">
        <v>75</v>
      </c>
      <c r="BC200" s="223">
        <f t="shared" si="48"/>
        <v>0</v>
      </c>
      <c r="BD200" s="166" t="s">
        <v>297</v>
      </c>
      <c r="BE200" s="166" t="s">
        <v>334</v>
      </c>
    </row>
    <row r="201" spans="2:57" s="175" customFormat="1" ht="25.5" customHeight="1" x14ac:dyDescent="0.3">
      <c r="B201" s="176"/>
      <c r="C201" s="283">
        <v>69</v>
      </c>
      <c r="D201" s="269" t="s">
        <v>175</v>
      </c>
      <c r="E201" s="270" t="s">
        <v>335</v>
      </c>
      <c r="F201" s="266" t="s">
        <v>595</v>
      </c>
      <c r="G201" s="266"/>
      <c r="H201" s="266"/>
      <c r="I201" s="266"/>
      <c r="J201" s="271" t="s">
        <v>242</v>
      </c>
      <c r="K201" s="272">
        <v>32</v>
      </c>
      <c r="L201" s="145">
        <v>0</v>
      </c>
      <c r="M201" s="146"/>
      <c r="N201" s="160">
        <f t="shared" si="49"/>
        <v>0</v>
      </c>
      <c r="O201" s="160"/>
      <c r="P201" s="160"/>
      <c r="Q201" s="160"/>
      <c r="R201" s="179"/>
      <c r="T201" s="262"/>
      <c r="U201" s="263" t="s">
        <v>35</v>
      </c>
      <c r="V201" s="264">
        <v>0</v>
      </c>
      <c r="W201" s="264">
        <f t="shared" si="40"/>
        <v>0</v>
      </c>
      <c r="X201" s="264">
        <v>7.8799999999999996E-4</v>
      </c>
      <c r="Y201" s="264">
        <f t="shared" si="41"/>
        <v>2.5215999999999999E-2</v>
      </c>
      <c r="Z201" s="264">
        <v>0</v>
      </c>
      <c r="AA201" s="265">
        <f t="shared" si="42"/>
        <v>0</v>
      </c>
      <c r="AJ201" s="166" t="s">
        <v>316</v>
      </c>
      <c r="AL201" s="166" t="s">
        <v>175</v>
      </c>
      <c r="AM201" s="166" t="s">
        <v>88</v>
      </c>
      <c r="AQ201" s="166" t="s">
        <v>128</v>
      </c>
      <c r="AW201" s="223">
        <f t="shared" si="43"/>
        <v>0</v>
      </c>
      <c r="AX201" s="223">
        <f t="shared" si="44"/>
        <v>0</v>
      </c>
      <c r="AY201" s="223">
        <f t="shared" si="45"/>
        <v>0</v>
      </c>
      <c r="AZ201" s="223">
        <f t="shared" si="46"/>
        <v>0</v>
      </c>
      <c r="BA201" s="223">
        <f t="shared" si="47"/>
        <v>0</v>
      </c>
      <c r="BB201" s="166" t="s">
        <v>75</v>
      </c>
      <c r="BC201" s="223">
        <f t="shared" si="48"/>
        <v>0</v>
      </c>
      <c r="BD201" s="166" t="s">
        <v>297</v>
      </c>
      <c r="BE201" s="166" t="s">
        <v>336</v>
      </c>
    </row>
    <row r="202" spans="2:57" s="175" customFormat="1" ht="25.5" customHeight="1" x14ac:dyDescent="0.3">
      <c r="B202" s="176"/>
      <c r="C202" s="283">
        <v>70</v>
      </c>
      <c r="D202" s="269" t="s">
        <v>175</v>
      </c>
      <c r="E202" s="270" t="s">
        <v>337</v>
      </c>
      <c r="F202" s="266" t="s">
        <v>596</v>
      </c>
      <c r="G202" s="266"/>
      <c r="H202" s="266"/>
      <c r="I202" s="266"/>
      <c r="J202" s="271" t="s">
        <v>242</v>
      </c>
      <c r="K202" s="272">
        <v>32</v>
      </c>
      <c r="L202" s="145">
        <v>0</v>
      </c>
      <c r="M202" s="146"/>
      <c r="N202" s="160">
        <f t="shared" si="49"/>
        <v>0</v>
      </c>
      <c r="O202" s="160"/>
      <c r="P202" s="160"/>
      <c r="Q202" s="160"/>
      <c r="R202" s="179"/>
      <c r="T202" s="262"/>
      <c r="U202" s="263" t="s">
        <v>35</v>
      </c>
      <c r="V202" s="264">
        <v>0</v>
      </c>
      <c r="W202" s="264">
        <f t="shared" si="40"/>
        <v>0</v>
      </c>
      <c r="X202" s="264">
        <v>1.1100000000000001E-3</v>
      </c>
      <c r="Y202" s="264">
        <f t="shared" si="41"/>
        <v>3.5520000000000003E-2</v>
      </c>
      <c r="Z202" s="264">
        <v>0</v>
      </c>
      <c r="AA202" s="265">
        <f t="shared" si="42"/>
        <v>0</v>
      </c>
      <c r="AJ202" s="166" t="s">
        <v>316</v>
      </c>
      <c r="AL202" s="166" t="s">
        <v>175</v>
      </c>
      <c r="AM202" s="166" t="s">
        <v>88</v>
      </c>
      <c r="AQ202" s="166" t="s">
        <v>128</v>
      </c>
      <c r="AW202" s="223">
        <f t="shared" si="43"/>
        <v>0</v>
      </c>
      <c r="AX202" s="223">
        <f t="shared" si="44"/>
        <v>0</v>
      </c>
      <c r="AY202" s="223">
        <f t="shared" si="45"/>
        <v>0</v>
      </c>
      <c r="AZ202" s="223">
        <f t="shared" si="46"/>
        <v>0</v>
      </c>
      <c r="BA202" s="223">
        <f t="shared" si="47"/>
        <v>0</v>
      </c>
      <c r="BB202" s="166" t="s">
        <v>75</v>
      </c>
      <c r="BC202" s="223">
        <f t="shared" si="48"/>
        <v>0</v>
      </c>
      <c r="BD202" s="166" t="s">
        <v>297</v>
      </c>
      <c r="BE202" s="166" t="s">
        <v>338</v>
      </c>
    </row>
    <row r="203" spans="2:57" s="175" customFormat="1" ht="25.5" customHeight="1" x14ac:dyDescent="0.3">
      <c r="B203" s="176"/>
      <c r="C203" s="283">
        <v>71</v>
      </c>
      <c r="D203" s="269" t="s">
        <v>175</v>
      </c>
      <c r="E203" s="270" t="s">
        <v>339</v>
      </c>
      <c r="F203" s="266" t="s">
        <v>597</v>
      </c>
      <c r="G203" s="266"/>
      <c r="H203" s="266"/>
      <c r="I203" s="266"/>
      <c r="J203" s="271" t="s">
        <v>242</v>
      </c>
      <c r="K203" s="272">
        <v>32</v>
      </c>
      <c r="L203" s="145">
        <v>0</v>
      </c>
      <c r="M203" s="146"/>
      <c r="N203" s="160">
        <f t="shared" si="49"/>
        <v>0</v>
      </c>
      <c r="O203" s="160"/>
      <c r="P203" s="160"/>
      <c r="Q203" s="160"/>
      <c r="R203" s="179"/>
      <c r="T203" s="262"/>
      <c r="U203" s="263" t="s">
        <v>35</v>
      </c>
      <c r="V203" s="264">
        <v>0</v>
      </c>
      <c r="W203" s="264">
        <f t="shared" si="40"/>
        <v>0</v>
      </c>
      <c r="X203" s="264">
        <v>1.1100000000000001E-3</v>
      </c>
      <c r="Y203" s="264">
        <f t="shared" si="41"/>
        <v>3.5520000000000003E-2</v>
      </c>
      <c r="Z203" s="264">
        <v>0</v>
      </c>
      <c r="AA203" s="265">
        <f t="shared" si="42"/>
        <v>0</v>
      </c>
      <c r="AJ203" s="166" t="s">
        <v>316</v>
      </c>
      <c r="AL203" s="166" t="s">
        <v>175</v>
      </c>
      <c r="AM203" s="166" t="s">
        <v>88</v>
      </c>
      <c r="AQ203" s="166" t="s">
        <v>128</v>
      </c>
      <c r="AW203" s="223">
        <f t="shared" si="43"/>
        <v>0</v>
      </c>
      <c r="AX203" s="223">
        <f t="shared" si="44"/>
        <v>0</v>
      </c>
      <c r="AY203" s="223">
        <f t="shared" si="45"/>
        <v>0</v>
      </c>
      <c r="AZ203" s="223">
        <f t="shared" si="46"/>
        <v>0</v>
      </c>
      <c r="BA203" s="223">
        <f t="shared" si="47"/>
        <v>0</v>
      </c>
      <c r="BB203" s="166" t="s">
        <v>75</v>
      </c>
      <c r="BC203" s="223">
        <f t="shared" si="48"/>
        <v>0</v>
      </c>
      <c r="BD203" s="166" t="s">
        <v>297</v>
      </c>
      <c r="BE203" s="166" t="s">
        <v>340</v>
      </c>
    </row>
    <row r="204" spans="2:57" s="175" customFormat="1" ht="25.5" customHeight="1" x14ac:dyDescent="0.3">
      <c r="B204" s="176"/>
      <c r="C204" s="283">
        <v>72</v>
      </c>
      <c r="D204" s="269" t="s">
        <v>175</v>
      </c>
      <c r="E204" s="270" t="s">
        <v>341</v>
      </c>
      <c r="F204" s="266" t="s">
        <v>598</v>
      </c>
      <c r="G204" s="266"/>
      <c r="H204" s="266"/>
      <c r="I204" s="266"/>
      <c r="J204" s="271" t="s">
        <v>242</v>
      </c>
      <c r="K204" s="272">
        <v>24.4</v>
      </c>
      <c r="L204" s="145">
        <v>0</v>
      </c>
      <c r="M204" s="146"/>
      <c r="N204" s="160">
        <f t="shared" si="49"/>
        <v>0</v>
      </c>
      <c r="O204" s="160"/>
      <c r="P204" s="160"/>
      <c r="Q204" s="160"/>
      <c r="R204" s="179"/>
      <c r="T204" s="262"/>
      <c r="U204" s="263" t="s">
        <v>35</v>
      </c>
      <c r="V204" s="264">
        <v>0</v>
      </c>
      <c r="W204" s="264">
        <f t="shared" si="40"/>
        <v>0</v>
      </c>
      <c r="X204" s="264">
        <v>5.5500000000000005E-4</v>
      </c>
      <c r="Y204" s="264">
        <f t="shared" si="41"/>
        <v>1.3542E-2</v>
      </c>
      <c r="Z204" s="264">
        <v>0</v>
      </c>
      <c r="AA204" s="265">
        <f t="shared" si="42"/>
        <v>0</v>
      </c>
      <c r="AJ204" s="166" t="s">
        <v>316</v>
      </c>
      <c r="AL204" s="166" t="s">
        <v>175</v>
      </c>
      <c r="AM204" s="166" t="s">
        <v>88</v>
      </c>
      <c r="AQ204" s="166" t="s">
        <v>128</v>
      </c>
      <c r="AW204" s="223">
        <f t="shared" si="43"/>
        <v>0</v>
      </c>
      <c r="AX204" s="223">
        <f t="shared" si="44"/>
        <v>0</v>
      </c>
      <c r="AY204" s="223">
        <f t="shared" si="45"/>
        <v>0</v>
      </c>
      <c r="AZ204" s="223">
        <f t="shared" si="46"/>
        <v>0</v>
      </c>
      <c r="BA204" s="223">
        <f t="shared" si="47"/>
        <v>0</v>
      </c>
      <c r="BB204" s="166" t="s">
        <v>75</v>
      </c>
      <c r="BC204" s="223">
        <f t="shared" si="48"/>
        <v>0</v>
      </c>
      <c r="BD204" s="166" t="s">
        <v>297</v>
      </c>
      <c r="BE204" s="166" t="s">
        <v>342</v>
      </c>
    </row>
    <row r="205" spans="2:57" s="175" customFormat="1" ht="16.5" customHeight="1" x14ac:dyDescent="0.3">
      <c r="B205" s="176"/>
      <c r="C205" s="283">
        <v>73</v>
      </c>
      <c r="D205" s="269" t="s">
        <v>175</v>
      </c>
      <c r="E205" s="270" t="s">
        <v>343</v>
      </c>
      <c r="F205" s="266" t="s">
        <v>344</v>
      </c>
      <c r="G205" s="266"/>
      <c r="H205" s="266"/>
      <c r="I205" s="266"/>
      <c r="J205" s="271" t="s">
        <v>131</v>
      </c>
      <c r="K205" s="272">
        <v>80</v>
      </c>
      <c r="L205" s="145">
        <v>0</v>
      </c>
      <c r="M205" s="146"/>
      <c r="N205" s="160">
        <f t="shared" si="49"/>
        <v>0</v>
      </c>
      <c r="O205" s="160"/>
      <c r="P205" s="160"/>
      <c r="Q205" s="160"/>
      <c r="R205" s="179"/>
      <c r="T205" s="262"/>
      <c r="U205" s="263" t="s">
        <v>35</v>
      </c>
      <c r="V205" s="264">
        <v>0</v>
      </c>
      <c r="W205" s="264">
        <f t="shared" si="40"/>
        <v>0</v>
      </c>
      <c r="X205" s="264">
        <v>1E-3</v>
      </c>
      <c r="Y205" s="264">
        <f t="shared" si="41"/>
        <v>0.08</v>
      </c>
      <c r="Z205" s="264">
        <v>0</v>
      </c>
      <c r="AA205" s="265">
        <f t="shared" si="42"/>
        <v>0</v>
      </c>
      <c r="AJ205" s="166" t="s">
        <v>316</v>
      </c>
      <c r="AL205" s="166" t="s">
        <v>175</v>
      </c>
      <c r="AM205" s="166" t="s">
        <v>88</v>
      </c>
      <c r="AQ205" s="166" t="s">
        <v>128</v>
      </c>
      <c r="AW205" s="223">
        <f t="shared" si="43"/>
        <v>0</v>
      </c>
      <c r="AX205" s="223">
        <f t="shared" si="44"/>
        <v>0</v>
      </c>
      <c r="AY205" s="223">
        <f t="shared" si="45"/>
        <v>0</v>
      </c>
      <c r="AZ205" s="223">
        <f t="shared" si="46"/>
        <v>0</v>
      </c>
      <c r="BA205" s="223">
        <f t="shared" si="47"/>
        <v>0</v>
      </c>
      <c r="BB205" s="166" t="s">
        <v>75</v>
      </c>
      <c r="BC205" s="223">
        <f t="shared" si="48"/>
        <v>0</v>
      </c>
      <c r="BD205" s="166" t="s">
        <v>297</v>
      </c>
      <c r="BE205" s="166" t="s">
        <v>345</v>
      </c>
    </row>
    <row r="206" spans="2:57" s="175" customFormat="1" ht="25.5" customHeight="1" x14ac:dyDescent="0.3">
      <c r="B206" s="176"/>
      <c r="C206" s="283">
        <v>74</v>
      </c>
      <c r="D206" s="269" t="s">
        <v>175</v>
      </c>
      <c r="E206" s="270" t="s">
        <v>346</v>
      </c>
      <c r="F206" s="266" t="s">
        <v>606</v>
      </c>
      <c r="G206" s="266"/>
      <c r="H206" s="266"/>
      <c r="I206" s="266"/>
      <c r="J206" s="271" t="s">
        <v>131</v>
      </c>
      <c r="K206" s="272">
        <v>80</v>
      </c>
      <c r="L206" s="145">
        <v>0</v>
      </c>
      <c r="M206" s="146"/>
      <c r="N206" s="160">
        <f t="shared" si="49"/>
        <v>0</v>
      </c>
      <c r="O206" s="160"/>
      <c r="P206" s="160"/>
      <c r="Q206" s="160"/>
      <c r="R206" s="179"/>
      <c r="T206" s="262"/>
      <c r="U206" s="263" t="s">
        <v>35</v>
      </c>
      <c r="V206" s="264">
        <v>0</v>
      </c>
      <c r="W206" s="264">
        <f t="shared" si="40"/>
        <v>0</v>
      </c>
      <c r="X206" s="264">
        <v>1.5200000000000001E-3</v>
      </c>
      <c r="Y206" s="264">
        <f t="shared" si="41"/>
        <v>0.12160000000000001</v>
      </c>
      <c r="Z206" s="264">
        <v>0</v>
      </c>
      <c r="AA206" s="265">
        <f t="shared" si="42"/>
        <v>0</v>
      </c>
      <c r="AJ206" s="166" t="s">
        <v>316</v>
      </c>
      <c r="AL206" s="166" t="s">
        <v>175</v>
      </c>
      <c r="AM206" s="166" t="s">
        <v>88</v>
      </c>
      <c r="AQ206" s="166" t="s">
        <v>128</v>
      </c>
      <c r="AW206" s="223">
        <f t="shared" si="43"/>
        <v>0</v>
      </c>
      <c r="AX206" s="223">
        <f t="shared" si="44"/>
        <v>0</v>
      </c>
      <c r="AY206" s="223">
        <f t="shared" si="45"/>
        <v>0</v>
      </c>
      <c r="AZ206" s="223">
        <f t="shared" si="46"/>
        <v>0</v>
      </c>
      <c r="BA206" s="223">
        <f t="shared" si="47"/>
        <v>0</v>
      </c>
      <c r="BB206" s="166" t="s">
        <v>75</v>
      </c>
      <c r="BC206" s="223">
        <f t="shared" si="48"/>
        <v>0</v>
      </c>
      <c r="BD206" s="166" t="s">
        <v>297</v>
      </c>
      <c r="BE206" s="166" t="s">
        <v>347</v>
      </c>
    </row>
    <row r="207" spans="2:57" s="175" customFormat="1" ht="13.5" customHeight="1" x14ac:dyDescent="0.3">
      <c r="B207" s="176"/>
      <c r="C207" s="283">
        <v>75</v>
      </c>
      <c r="D207" s="269" t="s">
        <v>175</v>
      </c>
      <c r="E207" s="270" t="s">
        <v>348</v>
      </c>
      <c r="F207" s="266" t="s">
        <v>610</v>
      </c>
      <c r="G207" s="266"/>
      <c r="H207" s="266"/>
      <c r="I207" s="266"/>
      <c r="J207" s="271" t="s">
        <v>131</v>
      </c>
      <c r="K207" s="272">
        <v>10</v>
      </c>
      <c r="L207" s="145">
        <v>0</v>
      </c>
      <c r="M207" s="146"/>
      <c r="N207" s="160">
        <f t="shared" si="49"/>
        <v>0</v>
      </c>
      <c r="O207" s="160"/>
      <c r="P207" s="160"/>
      <c r="Q207" s="160"/>
      <c r="R207" s="179"/>
      <c r="T207" s="262"/>
      <c r="U207" s="263" t="s">
        <v>35</v>
      </c>
      <c r="V207" s="264">
        <v>0</v>
      </c>
      <c r="W207" s="264">
        <f t="shared" si="40"/>
        <v>0</v>
      </c>
      <c r="X207" s="264">
        <v>1.8600000000000001E-3</v>
      </c>
      <c r="Y207" s="264">
        <f t="shared" si="41"/>
        <v>1.8600000000000002E-2</v>
      </c>
      <c r="Z207" s="264">
        <v>0</v>
      </c>
      <c r="AA207" s="265">
        <f t="shared" si="42"/>
        <v>0</v>
      </c>
      <c r="AJ207" s="166" t="s">
        <v>316</v>
      </c>
      <c r="AL207" s="166" t="s">
        <v>175</v>
      </c>
      <c r="AM207" s="166" t="s">
        <v>88</v>
      </c>
      <c r="AQ207" s="166" t="s">
        <v>128</v>
      </c>
      <c r="AW207" s="223">
        <f t="shared" si="43"/>
        <v>0</v>
      </c>
      <c r="AX207" s="223">
        <f t="shared" si="44"/>
        <v>0</v>
      </c>
      <c r="AY207" s="223">
        <f t="shared" si="45"/>
        <v>0</v>
      </c>
      <c r="AZ207" s="223">
        <f t="shared" si="46"/>
        <v>0</v>
      </c>
      <c r="BA207" s="223">
        <f t="shared" si="47"/>
        <v>0</v>
      </c>
      <c r="BB207" s="166" t="s">
        <v>75</v>
      </c>
      <c r="BC207" s="223">
        <f t="shared" si="48"/>
        <v>0</v>
      </c>
      <c r="BD207" s="166" t="s">
        <v>297</v>
      </c>
      <c r="BE207" s="166" t="s">
        <v>349</v>
      </c>
    </row>
    <row r="208" spans="2:57" s="175" customFormat="1" ht="38.25" customHeight="1" x14ac:dyDescent="0.3">
      <c r="B208" s="176"/>
      <c r="C208" s="283">
        <v>76</v>
      </c>
      <c r="D208" s="284" t="s">
        <v>175</v>
      </c>
      <c r="E208" s="285" t="s">
        <v>350</v>
      </c>
      <c r="F208" s="266" t="s">
        <v>611</v>
      </c>
      <c r="G208" s="266"/>
      <c r="H208" s="266"/>
      <c r="I208" s="266"/>
      <c r="J208" s="284" t="s">
        <v>131</v>
      </c>
      <c r="K208" s="286">
        <v>22</v>
      </c>
      <c r="L208" s="148">
        <v>0</v>
      </c>
      <c r="M208" s="149"/>
      <c r="N208" s="287">
        <f t="shared" si="49"/>
        <v>0</v>
      </c>
      <c r="O208" s="287"/>
      <c r="P208" s="287"/>
      <c r="Q208" s="287"/>
      <c r="R208" s="179"/>
      <c r="T208" s="262"/>
      <c r="U208" s="263" t="s">
        <v>35</v>
      </c>
      <c r="V208" s="264">
        <v>0</v>
      </c>
      <c r="W208" s="264">
        <f t="shared" si="40"/>
        <v>0</v>
      </c>
      <c r="X208" s="264">
        <v>1.8600000000000001E-3</v>
      </c>
      <c r="Y208" s="264">
        <f t="shared" si="41"/>
        <v>4.0920000000000005E-2</v>
      </c>
      <c r="Z208" s="264">
        <v>0</v>
      </c>
      <c r="AA208" s="265">
        <f t="shared" si="42"/>
        <v>0</v>
      </c>
      <c r="AJ208" s="166" t="s">
        <v>316</v>
      </c>
      <c r="AL208" s="166" t="s">
        <v>175</v>
      </c>
      <c r="AM208" s="166" t="s">
        <v>88</v>
      </c>
      <c r="AQ208" s="166" t="s">
        <v>128</v>
      </c>
      <c r="AW208" s="223">
        <f t="shared" si="43"/>
        <v>0</v>
      </c>
      <c r="AX208" s="223">
        <f t="shared" si="44"/>
        <v>0</v>
      </c>
      <c r="AY208" s="223">
        <f t="shared" si="45"/>
        <v>0</v>
      </c>
      <c r="AZ208" s="223">
        <f t="shared" si="46"/>
        <v>0</v>
      </c>
      <c r="BA208" s="223">
        <f t="shared" si="47"/>
        <v>0</v>
      </c>
      <c r="BB208" s="166" t="s">
        <v>75</v>
      </c>
      <c r="BC208" s="223">
        <f t="shared" si="48"/>
        <v>0</v>
      </c>
      <c r="BD208" s="166" t="s">
        <v>297</v>
      </c>
      <c r="BE208" s="166" t="s">
        <v>351</v>
      </c>
    </row>
    <row r="209" spans="2:57" s="175" customFormat="1" ht="25.5" customHeight="1" x14ac:dyDescent="0.3">
      <c r="B209" s="176"/>
      <c r="C209" s="257">
        <v>77</v>
      </c>
      <c r="D209" s="257" t="s">
        <v>129</v>
      </c>
      <c r="E209" s="258" t="s">
        <v>352</v>
      </c>
      <c r="F209" s="266" t="s">
        <v>353</v>
      </c>
      <c r="G209" s="266"/>
      <c r="H209" s="266"/>
      <c r="I209" s="266"/>
      <c r="J209" s="260" t="s">
        <v>242</v>
      </c>
      <c r="K209" s="261">
        <v>24.4</v>
      </c>
      <c r="L209" s="137">
        <v>0</v>
      </c>
      <c r="M209" s="138"/>
      <c r="N209" s="159">
        <f t="shared" si="49"/>
        <v>0</v>
      </c>
      <c r="O209" s="159"/>
      <c r="P209" s="159"/>
      <c r="Q209" s="159"/>
      <c r="R209" s="179"/>
      <c r="T209" s="262"/>
      <c r="U209" s="263" t="s">
        <v>35</v>
      </c>
      <c r="V209" s="264">
        <v>0.05</v>
      </c>
      <c r="W209" s="264">
        <f t="shared" si="40"/>
        <v>1.22</v>
      </c>
      <c r="X209" s="264">
        <v>0</v>
      </c>
      <c r="Y209" s="264">
        <f t="shared" si="41"/>
        <v>0</v>
      </c>
      <c r="Z209" s="264">
        <v>2.98E-3</v>
      </c>
      <c r="AA209" s="265">
        <f t="shared" si="42"/>
        <v>7.2711999999999999E-2</v>
      </c>
      <c r="AJ209" s="166" t="s">
        <v>297</v>
      </c>
      <c r="AL209" s="166" t="s">
        <v>129</v>
      </c>
      <c r="AM209" s="166" t="s">
        <v>88</v>
      </c>
      <c r="AQ209" s="166" t="s">
        <v>128</v>
      </c>
      <c r="AW209" s="223">
        <f t="shared" si="43"/>
        <v>0</v>
      </c>
      <c r="AX209" s="223">
        <f t="shared" si="44"/>
        <v>0</v>
      </c>
      <c r="AY209" s="223">
        <f t="shared" si="45"/>
        <v>0</v>
      </c>
      <c r="AZ209" s="223">
        <f t="shared" si="46"/>
        <v>0</v>
      </c>
      <c r="BA209" s="223">
        <f t="shared" si="47"/>
        <v>0</v>
      </c>
      <c r="BB209" s="166" t="s">
        <v>75</v>
      </c>
      <c r="BC209" s="223">
        <f t="shared" si="48"/>
        <v>0</v>
      </c>
      <c r="BD209" s="166" t="s">
        <v>297</v>
      </c>
      <c r="BE209" s="166" t="s">
        <v>354</v>
      </c>
    </row>
    <row r="210" spans="2:57" s="175" customFormat="1" ht="25.5" customHeight="1" x14ac:dyDescent="0.3">
      <c r="B210" s="176"/>
      <c r="C210" s="257">
        <v>78</v>
      </c>
      <c r="D210" s="257" t="s">
        <v>129</v>
      </c>
      <c r="E210" s="258" t="s">
        <v>355</v>
      </c>
      <c r="F210" s="266" t="s">
        <v>356</v>
      </c>
      <c r="G210" s="266"/>
      <c r="H210" s="266"/>
      <c r="I210" s="266"/>
      <c r="J210" s="260" t="s">
        <v>131</v>
      </c>
      <c r="K210" s="261">
        <v>14</v>
      </c>
      <c r="L210" s="137">
        <v>0</v>
      </c>
      <c r="M210" s="138"/>
      <c r="N210" s="159">
        <f t="shared" si="49"/>
        <v>0</v>
      </c>
      <c r="O210" s="159"/>
      <c r="P210" s="159"/>
      <c r="Q210" s="159"/>
      <c r="R210" s="179"/>
      <c r="T210" s="262"/>
      <c r="U210" s="263" t="s">
        <v>35</v>
      </c>
      <c r="V210" s="264">
        <v>0.05</v>
      </c>
      <c r="W210" s="264">
        <f t="shared" si="40"/>
        <v>0.70000000000000007</v>
      </c>
      <c r="X210" s="264">
        <v>0</v>
      </c>
      <c r="Y210" s="264">
        <f t="shared" si="41"/>
        <v>0</v>
      </c>
      <c r="Z210" s="264">
        <v>2.98E-3</v>
      </c>
      <c r="AA210" s="265">
        <f t="shared" si="42"/>
        <v>4.172E-2</v>
      </c>
      <c r="AJ210" s="166" t="s">
        <v>297</v>
      </c>
      <c r="AL210" s="166" t="s">
        <v>129</v>
      </c>
      <c r="AM210" s="166" t="s">
        <v>88</v>
      </c>
      <c r="AQ210" s="166" t="s">
        <v>128</v>
      </c>
      <c r="AW210" s="223">
        <f t="shared" si="43"/>
        <v>0</v>
      </c>
      <c r="AX210" s="223">
        <f t="shared" si="44"/>
        <v>0</v>
      </c>
      <c r="AY210" s="223">
        <f t="shared" si="45"/>
        <v>0</v>
      </c>
      <c r="AZ210" s="223">
        <f t="shared" si="46"/>
        <v>0</v>
      </c>
      <c r="BA210" s="223">
        <f t="shared" si="47"/>
        <v>0</v>
      </c>
      <c r="BB210" s="166" t="s">
        <v>75</v>
      </c>
      <c r="BC210" s="223">
        <f t="shared" si="48"/>
        <v>0</v>
      </c>
      <c r="BD210" s="166" t="s">
        <v>297</v>
      </c>
      <c r="BE210" s="166" t="s">
        <v>357</v>
      </c>
    </row>
    <row r="211" spans="2:57" s="175" customFormat="1" ht="25.5" customHeight="1" x14ac:dyDescent="0.3">
      <c r="B211" s="176"/>
      <c r="C211" s="257">
        <v>79</v>
      </c>
      <c r="D211" s="257" t="s">
        <v>129</v>
      </c>
      <c r="E211" s="258" t="s">
        <v>358</v>
      </c>
      <c r="F211" s="266" t="s">
        <v>359</v>
      </c>
      <c r="G211" s="266"/>
      <c r="H211" s="266"/>
      <c r="I211" s="266"/>
      <c r="J211" s="260" t="s">
        <v>360</v>
      </c>
      <c r="K211" s="261">
        <v>984.41300000000001</v>
      </c>
      <c r="L211" s="137">
        <v>0</v>
      </c>
      <c r="M211" s="138"/>
      <c r="N211" s="159">
        <f t="shared" si="49"/>
        <v>0</v>
      </c>
      <c r="O211" s="159"/>
      <c r="P211" s="159"/>
      <c r="Q211" s="159"/>
      <c r="R211" s="179"/>
      <c r="T211" s="262"/>
      <c r="U211" s="263" t="s">
        <v>35</v>
      </c>
      <c r="V211" s="264">
        <v>0</v>
      </c>
      <c r="W211" s="264">
        <f t="shared" si="40"/>
        <v>0</v>
      </c>
      <c r="X211" s="264">
        <v>0</v>
      </c>
      <c r="Y211" s="264">
        <f t="shared" si="41"/>
        <v>0</v>
      </c>
      <c r="Z211" s="264">
        <v>0</v>
      </c>
      <c r="AA211" s="265">
        <f t="shared" si="42"/>
        <v>0</v>
      </c>
      <c r="AJ211" s="166" t="s">
        <v>297</v>
      </c>
      <c r="AL211" s="166" t="s">
        <v>129</v>
      </c>
      <c r="AM211" s="166" t="s">
        <v>88</v>
      </c>
      <c r="AQ211" s="166" t="s">
        <v>128</v>
      </c>
      <c r="AW211" s="223">
        <f t="shared" si="43"/>
        <v>0</v>
      </c>
      <c r="AX211" s="223">
        <f t="shared" si="44"/>
        <v>0</v>
      </c>
      <c r="AY211" s="223">
        <f t="shared" si="45"/>
        <v>0</v>
      </c>
      <c r="AZ211" s="223">
        <f t="shared" si="46"/>
        <v>0</v>
      </c>
      <c r="BA211" s="223">
        <f t="shared" si="47"/>
        <v>0</v>
      </c>
      <c r="BB211" s="166" t="s">
        <v>75</v>
      </c>
      <c r="BC211" s="223">
        <f t="shared" si="48"/>
        <v>0</v>
      </c>
      <c r="BD211" s="166" t="s">
        <v>297</v>
      </c>
      <c r="BE211" s="166" t="s">
        <v>361</v>
      </c>
    </row>
    <row r="212" spans="2:57" s="175" customFormat="1" ht="25.5" customHeight="1" x14ac:dyDescent="0.3">
      <c r="B212" s="176"/>
      <c r="C212" s="257">
        <v>80</v>
      </c>
      <c r="D212" s="257" t="s">
        <v>129</v>
      </c>
      <c r="E212" s="258" t="s">
        <v>362</v>
      </c>
      <c r="F212" s="266" t="s">
        <v>363</v>
      </c>
      <c r="G212" s="266"/>
      <c r="H212" s="266"/>
      <c r="I212" s="266"/>
      <c r="J212" s="260" t="s">
        <v>252</v>
      </c>
      <c r="K212" s="261">
        <v>24</v>
      </c>
      <c r="L212" s="137">
        <v>0</v>
      </c>
      <c r="M212" s="138"/>
      <c r="N212" s="159">
        <f t="shared" si="49"/>
        <v>0</v>
      </c>
      <c r="O212" s="159"/>
      <c r="P212" s="159"/>
      <c r="Q212" s="159"/>
      <c r="R212" s="179"/>
      <c r="T212" s="262"/>
      <c r="U212" s="263" t="s">
        <v>35</v>
      </c>
      <c r="V212" s="264">
        <v>0</v>
      </c>
      <c r="W212" s="264">
        <f t="shared" si="40"/>
        <v>0</v>
      </c>
      <c r="X212" s="264">
        <v>0</v>
      </c>
      <c r="Y212" s="264">
        <f t="shared" si="41"/>
        <v>0</v>
      </c>
      <c r="Z212" s="264">
        <v>0</v>
      </c>
      <c r="AA212" s="265">
        <f t="shared" si="42"/>
        <v>0</v>
      </c>
      <c r="AJ212" s="166" t="s">
        <v>297</v>
      </c>
      <c r="AL212" s="166" t="s">
        <v>129</v>
      </c>
      <c r="AM212" s="166" t="s">
        <v>88</v>
      </c>
      <c r="AQ212" s="166" t="s">
        <v>128</v>
      </c>
      <c r="AW212" s="223">
        <f t="shared" si="43"/>
        <v>0</v>
      </c>
      <c r="AX212" s="223">
        <f t="shared" si="44"/>
        <v>0</v>
      </c>
      <c r="AY212" s="223">
        <f t="shared" si="45"/>
        <v>0</v>
      </c>
      <c r="AZ212" s="223">
        <f t="shared" si="46"/>
        <v>0</v>
      </c>
      <c r="BA212" s="223">
        <f t="shared" si="47"/>
        <v>0</v>
      </c>
      <c r="BB212" s="166" t="s">
        <v>75</v>
      </c>
      <c r="BC212" s="223">
        <f t="shared" si="48"/>
        <v>0</v>
      </c>
      <c r="BD212" s="166" t="s">
        <v>297</v>
      </c>
      <c r="BE212" s="166" t="s">
        <v>364</v>
      </c>
    </row>
    <row r="213" spans="2:57" s="249" customFormat="1" ht="29.85" customHeight="1" x14ac:dyDescent="0.3">
      <c r="B213" s="244"/>
      <c r="C213" s="245"/>
      <c r="D213" s="93" t="s">
        <v>365</v>
      </c>
      <c r="E213" s="93"/>
      <c r="F213" s="93"/>
      <c r="G213" s="93"/>
      <c r="H213" s="93"/>
      <c r="I213" s="93"/>
      <c r="J213" s="93"/>
      <c r="K213" s="93"/>
      <c r="L213" s="93"/>
      <c r="M213" s="93"/>
      <c r="N213" s="267">
        <f>SUM(N214:Q217)</f>
        <v>0</v>
      </c>
      <c r="O213" s="267"/>
      <c r="P213" s="267"/>
      <c r="Q213" s="267"/>
      <c r="R213" s="248"/>
      <c r="T213" s="250"/>
      <c r="U213" s="245"/>
      <c r="V213" s="245"/>
      <c r="W213" s="251">
        <f>W214+SUM(W215:W217)+W218+W229+W231</f>
        <v>12.036</v>
      </c>
      <c r="X213" s="245"/>
      <c r="Y213" s="251">
        <f>Y214+SUM(Y215:Y217)+Y218+Y229+Y231</f>
        <v>1.7475980499999997</v>
      </c>
      <c r="Z213" s="245"/>
      <c r="AA213" s="252">
        <f>AA214+SUM(AA215:AA217)+AA218+AA229+AA231</f>
        <v>0</v>
      </c>
      <c r="AJ213" s="253" t="s">
        <v>88</v>
      </c>
      <c r="AL213" s="254" t="s">
        <v>69</v>
      </c>
      <c r="AM213" s="254" t="s">
        <v>75</v>
      </c>
      <c r="AQ213" s="253" t="s">
        <v>128</v>
      </c>
      <c r="BC213" s="255">
        <f>BC214+SUM(BC215:BC217)+BC218+BC229+BC231</f>
        <v>0</v>
      </c>
    </row>
    <row r="214" spans="2:57" s="175" customFormat="1" ht="38.25" customHeight="1" x14ac:dyDescent="0.3">
      <c r="B214" s="176"/>
      <c r="C214" s="257">
        <v>81</v>
      </c>
      <c r="D214" s="257" t="s">
        <v>129</v>
      </c>
      <c r="E214" s="258" t="s">
        <v>366</v>
      </c>
      <c r="F214" s="266" t="s">
        <v>367</v>
      </c>
      <c r="G214" s="266"/>
      <c r="H214" s="266"/>
      <c r="I214" s="266"/>
      <c r="J214" s="260" t="s">
        <v>131</v>
      </c>
      <c r="K214" s="261">
        <v>61.8</v>
      </c>
      <c r="L214" s="136">
        <v>0</v>
      </c>
      <c r="M214" s="136"/>
      <c r="N214" s="159">
        <f t="shared" ref="N214:N217" si="50">ROUND(L214*K214,2)</f>
        <v>0</v>
      </c>
      <c r="O214" s="159"/>
      <c r="P214" s="159"/>
      <c r="Q214" s="159"/>
      <c r="R214" s="179"/>
      <c r="T214" s="262"/>
      <c r="U214" s="263" t="s">
        <v>35</v>
      </c>
      <c r="V214" s="264">
        <v>0.06</v>
      </c>
      <c r="W214" s="264">
        <f t="shared" ref="W214:W217" si="51">V214*K214</f>
        <v>3.7079999999999997</v>
      </c>
      <c r="X214" s="264">
        <v>0</v>
      </c>
      <c r="Y214" s="264">
        <f t="shared" ref="Y214:Y217" si="52">X214*K214</f>
        <v>0</v>
      </c>
      <c r="Z214" s="264">
        <v>0</v>
      </c>
      <c r="AA214" s="265">
        <f t="shared" ref="AA214:AA217" si="53">Z214*K214</f>
        <v>0</v>
      </c>
      <c r="AJ214" s="166" t="s">
        <v>297</v>
      </c>
      <c r="AL214" s="166" t="s">
        <v>129</v>
      </c>
      <c r="AM214" s="166" t="s">
        <v>88</v>
      </c>
      <c r="AQ214" s="166" t="s">
        <v>128</v>
      </c>
      <c r="AW214" s="223">
        <f t="shared" ref="AW214:AW217" si="54">IF(U214="základní",N214,0)</f>
        <v>0</v>
      </c>
      <c r="AX214" s="223">
        <f t="shared" ref="AX214:AX217" si="55">IF(U214="snížená",N214,0)</f>
        <v>0</v>
      </c>
      <c r="AY214" s="223">
        <f t="shared" ref="AY214:AY217" si="56">IF(U214="zákl. přenesená",N214,0)</f>
        <v>0</v>
      </c>
      <c r="AZ214" s="223">
        <f t="shared" ref="AZ214:AZ217" si="57">IF(U214="sníž. přenesená",N214,0)</f>
        <v>0</v>
      </c>
      <c r="BA214" s="223">
        <f t="shared" ref="BA214:BA217" si="58">IF(U214="nulová",N214,0)</f>
        <v>0</v>
      </c>
      <c r="BB214" s="166" t="s">
        <v>75</v>
      </c>
      <c r="BC214" s="223">
        <f t="shared" ref="BC214:BC217" si="59">ROUND(L214*K214,2)</f>
        <v>0</v>
      </c>
      <c r="BD214" s="166" t="s">
        <v>297</v>
      </c>
      <c r="BE214" s="166" t="s">
        <v>368</v>
      </c>
    </row>
    <row r="215" spans="2:57" s="175" customFormat="1" ht="16.5" customHeight="1" x14ac:dyDescent="0.3">
      <c r="B215" s="176"/>
      <c r="C215" s="269">
        <v>82</v>
      </c>
      <c r="D215" s="269" t="s">
        <v>175</v>
      </c>
      <c r="E215" s="270" t="s">
        <v>369</v>
      </c>
      <c r="F215" s="266" t="s">
        <v>607</v>
      </c>
      <c r="G215" s="266"/>
      <c r="H215" s="266"/>
      <c r="I215" s="266"/>
      <c r="J215" s="271" t="s">
        <v>131</v>
      </c>
      <c r="K215" s="272">
        <v>62</v>
      </c>
      <c r="L215" s="140">
        <v>0</v>
      </c>
      <c r="M215" s="140"/>
      <c r="N215" s="160">
        <f t="shared" si="50"/>
        <v>0</v>
      </c>
      <c r="O215" s="160"/>
      <c r="P215" s="160"/>
      <c r="Q215" s="160"/>
      <c r="R215" s="179"/>
      <c r="T215" s="262"/>
      <c r="U215" s="263" t="s">
        <v>35</v>
      </c>
      <c r="V215" s="264">
        <v>0</v>
      </c>
      <c r="W215" s="264">
        <f t="shared" si="51"/>
        <v>0</v>
      </c>
      <c r="X215" s="264">
        <v>4.1999999999999997E-3</v>
      </c>
      <c r="Y215" s="264">
        <f t="shared" si="52"/>
        <v>0.26039999999999996</v>
      </c>
      <c r="Z215" s="264">
        <v>0</v>
      </c>
      <c r="AA215" s="265">
        <f t="shared" si="53"/>
        <v>0</v>
      </c>
      <c r="AJ215" s="166" t="s">
        <v>316</v>
      </c>
      <c r="AL215" s="166" t="s">
        <v>175</v>
      </c>
      <c r="AM215" s="166" t="s">
        <v>88</v>
      </c>
      <c r="AQ215" s="166" t="s">
        <v>128</v>
      </c>
      <c r="AW215" s="223">
        <f t="shared" si="54"/>
        <v>0</v>
      </c>
      <c r="AX215" s="223">
        <f t="shared" si="55"/>
        <v>0</v>
      </c>
      <c r="AY215" s="223">
        <f t="shared" si="56"/>
        <v>0</v>
      </c>
      <c r="AZ215" s="223">
        <f t="shared" si="57"/>
        <v>0</v>
      </c>
      <c r="BA215" s="223">
        <f t="shared" si="58"/>
        <v>0</v>
      </c>
      <c r="BB215" s="166" t="s">
        <v>75</v>
      </c>
      <c r="BC215" s="223">
        <f t="shared" si="59"/>
        <v>0</v>
      </c>
      <c r="BD215" s="166" t="s">
        <v>297</v>
      </c>
      <c r="BE215" s="166" t="s">
        <v>370</v>
      </c>
    </row>
    <row r="216" spans="2:57" s="175" customFormat="1" ht="25.5" customHeight="1" x14ac:dyDescent="0.3">
      <c r="B216" s="176"/>
      <c r="C216" s="283">
        <v>83</v>
      </c>
      <c r="D216" s="283" t="s">
        <v>129</v>
      </c>
      <c r="E216" s="288" t="s">
        <v>371</v>
      </c>
      <c r="F216" s="266" t="s">
        <v>372</v>
      </c>
      <c r="G216" s="266"/>
      <c r="H216" s="266"/>
      <c r="I216" s="266"/>
      <c r="J216" s="289" t="s">
        <v>131</v>
      </c>
      <c r="K216" s="290">
        <v>62</v>
      </c>
      <c r="L216" s="145">
        <v>0</v>
      </c>
      <c r="M216" s="146"/>
      <c r="N216" s="162">
        <f t="shared" si="50"/>
        <v>0</v>
      </c>
      <c r="O216" s="162"/>
      <c r="P216" s="162"/>
      <c r="Q216" s="162"/>
      <c r="R216" s="179"/>
      <c r="T216" s="262"/>
      <c r="U216" s="263" t="s">
        <v>35</v>
      </c>
      <c r="V216" s="264">
        <v>7.1999999999999995E-2</v>
      </c>
      <c r="W216" s="264">
        <f t="shared" si="51"/>
        <v>4.4639999999999995</v>
      </c>
      <c r="X216" s="264">
        <v>1.0000000000000001E-5</v>
      </c>
      <c r="Y216" s="264">
        <f t="shared" si="52"/>
        <v>6.2E-4</v>
      </c>
      <c r="Z216" s="264">
        <v>0</v>
      </c>
      <c r="AA216" s="265">
        <f t="shared" si="53"/>
        <v>0</v>
      </c>
      <c r="AJ216" s="166" t="s">
        <v>297</v>
      </c>
      <c r="AL216" s="166" t="s">
        <v>129</v>
      </c>
      <c r="AM216" s="166" t="s">
        <v>88</v>
      </c>
      <c r="AQ216" s="166" t="s">
        <v>128</v>
      </c>
      <c r="AW216" s="223">
        <f t="shared" si="54"/>
        <v>0</v>
      </c>
      <c r="AX216" s="223">
        <f t="shared" si="55"/>
        <v>0</v>
      </c>
      <c r="AY216" s="223">
        <f t="shared" si="56"/>
        <v>0</v>
      </c>
      <c r="AZ216" s="223">
        <f t="shared" si="57"/>
        <v>0</v>
      </c>
      <c r="BA216" s="223">
        <f t="shared" si="58"/>
        <v>0</v>
      </c>
      <c r="BB216" s="166" t="s">
        <v>75</v>
      </c>
      <c r="BC216" s="223">
        <f t="shared" si="59"/>
        <v>0</v>
      </c>
      <c r="BD216" s="166" t="s">
        <v>297</v>
      </c>
      <c r="BE216" s="166" t="s">
        <v>373</v>
      </c>
    </row>
    <row r="217" spans="2:57" s="175" customFormat="1" ht="25.5" customHeight="1" x14ac:dyDescent="0.3">
      <c r="B217" s="176"/>
      <c r="C217" s="269">
        <v>84</v>
      </c>
      <c r="D217" s="269" t="s">
        <v>175</v>
      </c>
      <c r="E217" s="270" t="s">
        <v>374</v>
      </c>
      <c r="F217" s="266" t="s">
        <v>608</v>
      </c>
      <c r="G217" s="266"/>
      <c r="H217" s="266"/>
      <c r="I217" s="266"/>
      <c r="J217" s="271" t="s">
        <v>131</v>
      </c>
      <c r="K217" s="272">
        <v>48</v>
      </c>
      <c r="L217" s="151">
        <v>0</v>
      </c>
      <c r="M217" s="152"/>
      <c r="N217" s="160">
        <f t="shared" si="50"/>
        <v>0</v>
      </c>
      <c r="O217" s="160"/>
      <c r="P217" s="160"/>
      <c r="Q217" s="160"/>
      <c r="R217" s="179"/>
      <c r="T217" s="262"/>
      <c r="U217" s="263" t="s">
        <v>35</v>
      </c>
      <c r="V217" s="264">
        <v>0</v>
      </c>
      <c r="W217" s="264">
        <f t="shared" si="51"/>
        <v>0</v>
      </c>
      <c r="X217" s="264">
        <v>1.7000000000000001E-4</v>
      </c>
      <c r="Y217" s="264">
        <f t="shared" si="52"/>
        <v>8.1600000000000006E-3</v>
      </c>
      <c r="Z217" s="264">
        <v>0</v>
      </c>
      <c r="AA217" s="265">
        <f t="shared" si="53"/>
        <v>0</v>
      </c>
      <c r="AJ217" s="166" t="s">
        <v>316</v>
      </c>
      <c r="AL217" s="166" t="s">
        <v>175</v>
      </c>
      <c r="AM217" s="166" t="s">
        <v>88</v>
      </c>
      <c r="AQ217" s="166" t="s">
        <v>128</v>
      </c>
      <c r="AW217" s="223">
        <f t="shared" si="54"/>
        <v>0</v>
      </c>
      <c r="AX217" s="223">
        <f t="shared" si="55"/>
        <v>0</v>
      </c>
      <c r="AY217" s="223">
        <f t="shared" si="56"/>
        <v>0</v>
      </c>
      <c r="AZ217" s="223">
        <f t="shared" si="57"/>
        <v>0</v>
      </c>
      <c r="BA217" s="223">
        <f t="shared" si="58"/>
        <v>0</v>
      </c>
      <c r="BB217" s="166" t="s">
        <v>75</v>
      </c>
      <c r="BC217" s="223">
        <f t="shared" si="59"/>
        <v>0</v>
      </c>
      <c r="BD217" s="166" t="s">
        <v>297</v>
      </c>
      <c r="BE217" s="166" t="s">
        <v>375</v>
      </c>
    </row>
    <row r="218" spans="2:57" s="249" customFormat="1" ht="22.35" customHeight="1" x14ac:dyDescent="0.3">
      <c r="B218" s="244"/>
      <c r="C218" s="291"/>
      <c r="D218" s="292" t="s">
        <v>376</v>
      </c>
      <c r="E218" s="292"/>
      <c r="F218" s="266"/>
      <c r="G218" s="266"/>
      <c r="H218" s="266"/>
      <c r="I218" s="266"/>
      <c r="J218" s="292"/>
      <c r="K218" s="292"/>
      <c r="L218" s="292"/>
      <c r="M218" s="292"/>
      <c r="N218" s="293">
        <f>SUM(N219:Q228)</f>
        <v>0</v>
      </c>
      <c r="O218" s="293"/>
      <c r="P218" s="293"/>
      <c r="Q218" s="293"/>
      <c r="R218" s="248"/>
      <c r="T218" s="250"/>
      <c r="U218" s="245"/>
      <c r="V218" s="245"/>
      <c r="W218" s="251">
        <f>SUM(W219:W228)</f>
        <v>3.8640000000000003</v>
      </c>
      <c r="X218" s="245"/>
      <c r="Y218" s="251">
        <f>SUM(Y219:Y228)</f>
        <v>0.20388799999999999</v>
      </c>
      <c r="Z218" s="245"/>
      <c r="AA218" s="252">
        <f>SUM(AA219:AA228)</f>
        <v>0</v>
      </c>
      <c r="AJ218" s="253" t="s">
        <v>75</v>
      </c>
      <c r="AL218" s="254" t="s">
        <v>69</v>
      </c>
      <c r="AM218" s="254" t="s">
        <v>88</v>
      </c>
      <c r="AQ218" s="253" t="s">
        <v>128</v>
      </c>
      <c r="BC218" s="255">
        <f>SUM(BC219:BC228)</f>
        <v>0</v>
      </c>
    </row>
    <row r="219" spans="2:57" s="175" customFormat="1" ht="25.5" customHeight="1" x14ac:dyDescent="0.3">
      <c r="B219" s="176"/>
      <c r="C219" s="283">
        <v>85</v>
      </c>
      <c r="D219" s="283" t="s">
        <v>129</v>
      </c>
      <c r="E219" s="288" t="s">
        <v>377</v>
      </c>
      <c r="F219" s="266" t="s">
        <v>378</v>
      </c>
      <c r="G219" s="266"/>
      <c r="H219" s="266"/>
      <c r="I219" s="266"/>
      <c r="J219" s="289" t="s">
        <v>242</v>
      </c>
      <c r="K219" s="290">
        <v>3</v>
      </c>
      <c r="L219" s="150">
        <v>0</v>
      </c>
      <c r="M219" s="150"/>
      <c r="N219" s="162">
        <f t="shared" ref="N219:N228" si="60">ROUND(L219*K219,2)</f>
        <v>0</v>
      </c>
      <c r="O219" s="162"/>
      <c r="P219" s="162"/>
      <c r="Q219" s="162"/>
      <c r="R219" s="179"/>
      <c r="T219" s="262"/>
      <c r="U219" s="263" t="s">
        <v>35</v>
      </c>
      <c r="V219" s="264">
        <v>0</v>
      </c>
      <c r="W219" s="264">
        <f t="shared" ref="W219:W228" si="61">V219*K219</f>
        <v>0</v>
      </c>
      <c r="X219" s="264">
        <v>0</v>
      </c>
      <c r="Y219" s="264">
        <f t="shared" ref="Y219:Y228" si="62">X219*K219</f>
        <v>0</v>
      </c>
      <c r="Z219" s="264">
        <v>0</v>
      </c>
      <c r="AA219" s="265">
        <f t="shared" ref="AA219:AA228" si="63">Z219*K219</f>
        <v>0</v>
      </c>
      <c r="AJ219" s="166" t="s">
        <v>132</v>
      </c>
      <c r="AL219" s="166" t="s">
        <v>129</v>
      </c>
      <c r="AM219" s="166" t="s">
        <v>379</v>
      </c>
      <c r="AQ219" s="166" t="s">
        <v>128</v>
      </c>
      <c r="AW219" s="223">
        <f t="shared" ref="AW219:AW228" si="64">IF(U219="základní",N219,0)</f>
        <v>0</v>
      </c>
      <c r="AX219" s="223">
        <f t="shared" ref="AX219:AX228" si="65">IF(U219="snížená",N219,0)</f>
        <v>0</v>
      </c>
      <c r="AY219" s="223">
        <f t="shared" ref="AY219:AY228" si="66">IF(U219="zákl. přenesená",N219,0)</f>
        <v>0</v>
      </c>
      <c r="AZ219" s="223">
        <f t="shared" ref="AZ219:AZ228" si="67">IF(U219="sníž. přenesená",N219,0)</f>
        <v>0</v>
      </c>
      <c r="BA219" s="223">
        <f t="shared" ref="BA219:BA228" si="68">IF(U219="nulová",N219,0)</f>
        <v>0</v>
      </c>
      <c r="BB219" s="166" t="s">
        <v>75</v>
      </c>
      <c r="BC219" s="223">
        <f t="shared" ref="BC219:BC228" si="69">ROUND(L219*K219,2)</f>
        <v>0</v>
      </c>
      <c r="BD219" s="166" t="s">
        <v>132</v>
      </c>
      <c r="BE219" s="166" t="s">
        <v>380</v>
      </c>
    </row>
    <row r="220" spans="2:57" s="175" customFormat="1" ht="16.5" customHeight="1" x14ac:dyDescent="0.3">
      <c r="B220" s="176"/>
      <c r="C220" s="283">
        <v>86</v>
      </c>
      <c r="D220" s="283" t="s">
        <v>129</v>
      </c>
      <c r="E220" s="288" t="s">
        <v>381</v>
      </c>
      <c r="F220" s="266" t="s">
        <v>382</v>
      </c>
      <c r="G220" s="266"/>
      <c r="H220" s="266"/>
      <c r="I220" s="266"/>
      <c r="J220" s="289" t="s">
        <v>131</v>
      </c>
      <c r="K220" s="290">
        <v>2.1</v>
      </c>
      <c r="L220" s="150">
        <v>0</v>
      </c>
      <c r="M220" s="150"/>
      <c r="N220" s="162">
        <f t="shared" si="60"/>
        <v>0</v>
      </c>
      <c r="O220" s="162"/>
      <c r="P220" s="162"/>
      <c r="Q220" s="162"/>
      <c r="R220" s="179"/>
      <c r="T220" s="262"/>
      <c r="U220" s="263" t="s">
        <v>35</v>
      </c>
      <c r="V220" s="264">
        <v>1.84</v>
      </c>
      <c r="W220" s="264">
        <f t="shared" si="61"/>
        <v>3.8640000000000003</v>
      </c>
      <c r="X220" s="264">
        <v>2.7999999999999998E-4</v>
      </c>
      <c r="Y220" s="264">
        <f t="shared" si="62"/>
        <v>5.8799999999999998E-4</v>
      </c>
      <c r="Z220" s="264">
        <v>0</v>
      </c>
      <c r="AA220" s="265">
        <f t="shared" si="63"/>
        <v>0</v>
      </c>
      <c r="AJ220" s="166" t="s">
        <v>297</v>
      </c>
      <c r="AL220" s="166" t="s">
        <v>129</v>
      </c>
      <c r="AM220" s="166" t="s">
        <v>379</v>
      </c>
      <c r="AQ220" s="166" t="s">
        <v>128</v>
      </c>
      <c r="AW220" s="223">
        <f t="shared" si="64"/>
        <v>0</v>
      </c>
      <c r="AX220" s="223">
        <f t="shared" si="65"/>
        <v>0</v>
      </c>
      <c r="AY220" s="223">
        <f t="shared" si="66"/>
        <v>0</v>
      </c>
      <c r="AZ220" s="223">
        <f t="shared" si="67"/>
        <v>0</v>
      </c>
      <c r="BA220" s="223">
        <f t="shared" si="68"/>
        <v>0</v>
      </c>
      <c r="BB220" s="166" t="s">
        <v>75</v>
      </c>
      <c r="BC220" s="223">
        <f t="shared" si="69"/>
        <v>0</v>
      </c>
      <c r="BD220" s="166" t="s">
        <v>297</v>
      </c>
      <c r="BE220" s="166" t="s">
        <v>383</v>
      </c>
    </row>
    <row r="221" spans="2:57" s="175" customFormat="1" ht="16.5" customHeight="1" x14ac:dyDescent="0.3">
      <c r="B221" s="176"/>
      <c r="C221" s="283">
        <v>87</v>
      </c>
      <c r="D221" s="269" t="s">
        <v>175</v>
      </c>
      <c r="E221" s="270" t="s">
        <v>384</v>
      </c>
      <c r="F221" s="266" t="s">
        <v>385</v>
      </c>
      <c r="G221" s="266"/>
      <c r="H221" s="266"/>
      <c r="I221" s="266"/>
      <c r="J221" s="271" t="s">
        <v>131</v>
      </c>
      <c r="K221" s="272">
        <v>2.1</v>
      </c>
      <c r="L221" s="145">
        <v>0</v>
      </c>
      <c r="M221" s="146"/>
      <c r="N221" s="160">
        <f t="shared" si="60"/>
        <v>0</v>
      </c>
      <c r="O221" s="160"/>
      <c r="P221" s="160"/>
      <c r="Q221" s="160"/>
      <c r="R221" s="179"/>
      <c r="T221" s="262"/>
      <c r="U221" s="263" t="s">
        <v>35</v>
      </c>
      <c r="V221" s="264">
        <v>0</v>
      </c>
      <c r="W221" s="264">
        <f t="shared" si="61"/>
        <v>0</v>
      </c>
      <c r="X221" s="264">
        <v>4.2999999999999997E-2</v>
      </c>
      <c r="Y221" s="264">
        <f t="shared" si="62"/>
        <v>9.0299999999999991E-2</v>
      </c>
      <c r="Z221" s="264">
        <v>0</v>
      </c>
      <c r="AA221" s="265">
        <f t="shared" si="63"/>
        <v>0</v>
      </c>
      <c r="AJ221" s="166" t="s">
        <v>316</v>
      </c>
      <c r="AL221" s="166" t="s">
        <v>175</v>
      </c>
      <c r="AM221" s="166" t="s">
        <v>379</v>
      </c>
      <c r="AQ221" s="166" t="s">
        <v>128</v>
      </c>
      <c r="AW221" s="223">
        <f t="shared" si="64"/>
        <v>0</v>
      </c>
      <c r="AX221" s="223">
        <f t="shared" si="65"/>
        <v>0</v>
      </c>
      <c r="AY221" s="223">
        <f t="shared" si="66"/>
        <v>0</v>
      </c>
      <c r="AZ221" s="223">
        <f t="shared" si="67"/>
        <v>0</v>
      </c>
      <c r="BA221" s="223">
        <f t="shared" si="68"/>
        <v>0</v>
      </c>
      <c r="BB221" s="166" t="s">
        <v>75</v>
      </c>
      <c r="BC221" s="223">
        <f t="shared" si="69"/>
        <v>0</v>
      </c>
      <c r="BD221" s="166" t="s">
        <v>297</v>
      </c>
      <c r="BE221" s="166" t="s">
        <v>386</v>
      </c>
    </row>
    <row r="222" spans="2:57" s="175" customFormat="1" ht="38.25" customHeight="1" x14ac:dyDescent="0.3">
      <c r="B222" s="176"/>
      <c r="C222" s="283">
        <v>88</v>
      </c>
      <c r="D222" s="283" t="s">
        <v>129</v>
      </c>
      <c r="E222" s="288" t="s">
        <v>387</v>
      </c>
      <c r="F222" s="266" t="s">
        <v>388</v>
      </c>
      <c r="G222" s="266"/>
      <c r="H222" s="266"/>
      <c r="I222" s="266"/>
      <c r="J222" s="289" t="s">
        <v>137</v>
      </c>
      <c r="K222" s="290">
        <v>3</v>
      </c>
      <c r="L222" s="145">
        <v>0</v>
      </c>
      <c r="M222" s="146"/>
      <c r="N222" s="162">
        <f t="shared" si="60"/>
        <v>0</v>
      </c>
      <c r="O222" s="162"/>
      <c r="P222" s="162"/>
      <c r="Q222" s="162"/>
      <c r="R222" s="179"/>
      <c r="T222" s="262"/>
      <c r="U222" s="263" t="s">
        <v>35</v>
      </c>
      <c r="V222" s="264">
        <v>0</v>
      </c>
      <c r="W222" s="264">
        <f t="shared" si="61"/>
        <v>0</v>
      </c>
      <c r="X222" s="264">
        <v>0</v>
      </c>
      <c r="Y222" s="264">
        <f t="shared" si="62"/>
        <v>0</v>
      </c>
      <c r="Z222" s="264">
        <v>0</v>
      </c>
      <c r="AA222" s="265">
        <f t="shared" si="63"/>
        <v>0</v>
      </c>
      <c r="AJ222" s="166" t="s">
        <v>132</v>
      </c>
      <c r="AL222" s="166" t="s">
        <v>129</v>
      </c>
      <c r="AM222" s="166" t="s">
        <v>379</v>
      </c>
      <c r="AQ222" s="166" t="s">
        <v>128</v>
      </c>
      <c r="AW222" s="223">
        <f t="shared" si="64"/>
        <v>0</v>
      </c>
      <c r="AX222" s="223">
        <f t="shared" si="65"/>
        <v>0</v>
      </c>
      <c r="AY222" s="223">
        <f t="shared" si="66"/>
        <v>0</v>
      </c>
      <c r="AZ222" s="223">
        <f t="shared" si="67"/>
        <v>0</v>
      </c>
      <c r="BA222" s="223">
        <f t="shared" si="68"/>
        <v>0</v>
      </c>
      <c r="BB222" s="166" t="s">
        <v>75</v>
      </c>
      <c r="BC222" s="223">
        <f t="shared" si="69"/>
        <v>0</v>
      </c>
      <c r="BD222" s="166" t="s">
        <v>132</v>
      </c>
      <c r="BE222" s="166" t="s">
        <v>389</v>
      </c>
    </row>
    <row r="223" spans="2:57" s="175" customFormat="1" ht="25.5" customHeight="1" x14ac:dyDescent="0.3">
      <c r="B223" s="176"/>
      <c r="C223" s="283">
        <v>89</v>
      </c>
      <c r="D223" s="269" t="s">
        <v>175</v>
      </c>
      <c r="E223" s="270" t="s">
        <v>390</v>
      </c>
      <c r="F223" s="266" t="s">
        <v>391</v>
      </c>
      <c r="G223" s="266"/>
      <c r="H223" s="266"/>
      <c r="I223" s="266"/>
      <c r="J223" s="271" t="s">
        <v>256</v>
      </c>
      <c r="K223" s="272">
        <v>1</v>
      </c>
      <c r="L223" s="145">
        <v>0</v>
      </c>
      <c r="M223" s="146"/>
      <c r="N223" s="160">
        <f t="shared" si="60"/>
        <v>0</v>
      </c>
      <c r="O223" s="160"/>
      <c r="P223" s="160"/>
      <c r="Q223" s="160"/>
      <c r="R223" s="179"/>
      <c r="T223" s="262"/>
      <c r="U223" s="263" t="s">
        <v>35</v>
      </c>
      <c r="V223" s="264">
        <v>0</v>
      </c>
      <c r="W223" s="264">
        <f t="shared" si="61"/>
        <v>0</v>
      </c>
      <c r="X223" s="264">
        <v>2.5999999999999999E-2</v>
      </c>
      <c r="Y223" s="264">
        <f t="shared" si="62"/>
        <v>2.5999999999999999E-2</v>
      </c>
      <c r="Z223" s="264">
        <v>0</v>
      </c>
      <c r="AA223" s="265">
        <f t="shared" si="63"/>
        <v>0</v>
      </c>
      <c r="AJ223" s="166" t="s">
        <v>316</v>
      </c>
      <c r="AL223" s="166" t="s">
        <v>175</v>
      </c>
      <c r="AM223" s="166" t="s">
        <v>379</v>
      </c>
      <c r="AQ223" s="166" t="s">
        <v>128</v>
      </c>
      <c r="AW223" s="223">
        <f t="shared" si="64"/>
        <v>0</v>
      </c>
      <c r="AX223" s="223">
        <f t="shared" si="65"/>
        <v>0</v>
      </c>
      <c r="AY223" s="223">
        <f t="shared" si="66"/>
        <v>0</v>
      </c>
      <c r="AZ223" s="223">
        <f t="shared" si="67"/>
        <v>0</v>
      </c>
      <c r="BA223" s="223">
        <f t="shared" si="68"/>
        <v>0</v>
      </c>
      <c r="BB223" s="166" t="s">
        <v>75</v>
      </c>
      <c r="BC223" s="223">
        <f t="shared" si="69"/>
        <v>0</v>
      </c>
      <c r="BD223" s="166" t="s">
        <v>297</v>
      </c>
      <c r="BE223" s="166" t="s">
        <v>392</v>
      </c>
    </row>
    <row r="224" spans="2:57" s="175" customFormat="1" ht="16.5" customHeight="1" x14ac:dyDescent="0.3">
      <c r="B224" s="176"/>
      <c r="C224" s="283">
        <v>90</v>
      </c>
      <c r="D224" s="269" t="s">
        <v>175</v>
      </c>
      <c r="E224" s="270" t="s">
        <v>393</v>
      </c>
      <c r="F224" s="266" t="s">
        <v>394</v>
      </c>
      <c r="G224" s="266"/>
      <c r="H224" s="266"/>
      <c r="I224" s="266"/>
      <c r="J224" s="271" t="s">
        <v>137</v>
      </c>
      <c r="K224" s="272">
        <v>1</v>
      </c>
      <c r="L224" s="145">
        <v>0</v>
      </c>
      <c r="M224" s="146"/>
      <c r="N224" s="160">
        <f t="shared" si="60"/>
        <v>0</v>
      </c>
      <c r="O224" s="160"/>
      <c r="P224" s="160"/>
      <c r="Q224" s="160"/>
      <c r="R224" s="179"/>
      <c r="T224" s="262"/>
      <c r="U224" s="263" t="s">
        <v>35</v>
      </c>
      <c r="V224" s="264">
        <v>0</v>
      </c>
      <c r="W224" s="264">
        <f t="shared" si="61"/>
        <v>0</v>
      </c>
      <c r="X224" s="264">
        <v>2.9000000000000001E-2</v>
      </c>
      <c r="Y224" s="264">
        <f t="shared" si="62"/>
        <v>2.9000000000000001E-2</v>
      </c>
      <c r="Z224" s="264">
        <v>0</v>
      </c>
      <c r="AA224" s="265">
        <f t="shared" si="63"/>
        <v>0</v>
      </c>
      <c r="AJ224" s="166" t="s">
        <v>316</v>
      </c>
      <c r="AL224" s="166" t="s">
        <v>175</v>
      </c>
      <c r="AM224" s="166" t="s">
        <v>379</v>
      </c>
      <c r="AQ224" s="166" t="s">
        <v>128</v>
      </c>
      <c r="AW224" s="223">
        <f t="shared" si="64"/>
        <v>0</v>
      </c>
      <c r="AX224" s="223">
        <f t="shared" si="65"/>
        <v>0</v>
      </c>
      <c r="AY224" s="223">
        <f t="shared" si="66"/>
        <v>0</v>
      </c>
      <c r="AZ224" s="223">
        <f t="shared" si="67"/>
        <v>0</v>
      </c>
      <c r="BA224" s="223">
        <f t="shared" si="68"/>
        <v>0</v>
      </c>
      <c r="BB224" s="166" t="s">
        <v>75</v>
      </c>
      <c r="BC224" s="223">
        <f t="shared" si="69"/>
        <v>0</v>
      </c>
      <c r="BD224" s="166" t="s">
        <v>297</v>
      </c>
      <c r="BE224" s="166" t="s">
        <v>395</v>
      </c>
    </row>
    <row r="225" spans="2:57" s="175" customFormat="1" ht="16.5" customHeight="1" x14ac:dyDescent="0.3">
      <c r="B225" s="176"/>
      <c r="C225" s="283">
        <v>91</v>
      </c>
      <c r="D225" s="269" t="s">
        <v>175</v>
      </c>
      <c r="E225" s="270" t="s">
        <v>396</v>
      </c>
      <c r="F225" s="266" t="s">
        <v>397</v>
      </c>
      <c r="G225" s="266"/>
      <c r="H225" s="266"/>
      <c r="I225" s="266"/>
      <c r="J225" s="271" t="s">
        <v>137</v>
      </c>
      <c r="K225" s="272">
        <v>1</v>
      </c>
      <c r="L225" s="145">
        <v>0</v>
      </c>
      <c r="M225" s="146"/>
      <c r="N225" s="160">
        <f t="shared" si="60"/>
        <v>0</v>
      </c>
      <c r="O225" s="160"/>
      <c r="P225" s="160"/>
      <c r="Q225" s="160"/>
      <c r="R225" s="179"/>
      <c r="T225" s="262"/>
      <c r="U225" s="263" t="s">
        <v>35</v>
      </c>
      <c r="V225" s="264">
        <v>0</v>
      </c>
      <c r="W225" s="264">
        <f t="shared" si="61"/>
        <v>0</v>
      </c>
      <c r="X225" s="264">
        <v>2.9000000000000001E-2</v>
      </c>
      <c r="Y225" s="264">
        <f t="shared" si="62"/>
        <v>2.9000000000000001E-2</v>
      </c>
      <c r="Z225" s="264">
        <v>0</v>
      </c>
      <c r="AA225" s="265">
        <f t="shared" si="63"/>
        <v>0</v>
      </c>
      <c r="AJ225" s="166" t="s">
        <v>316</v>
      </c>
      <c r="AL225" s="166" t="s">
        <v>175</v>
      </c>
      <c r="AM225" s="166" t="s">
        <v>379</v>
      </c>
      <c r="AQ225" s="166" t="s">
        <v>128</v>
      </c>
      <c r="AW225" s="223">
        <f t="shared" si="64"/>
        <v>0</v>
      </c>
      <c r="AX225" s="223">
        <f t="shared" si="65"/>
        <v>0</v>
      </c>
      <c r="AY225" s="223">
        <f t="shared" si="66"/>
        <v>0</v>
      </c>
      <c r="AZ225" s="223">
        <f t="shared" si="67"/>
        <v>0</v>
      </c>
      <c r="BA225" s="223">
        <f t="shared" si="68"/>
        <v>0</v>
      </c>
      <c r="BB225" s="166" t="s">
        <v>75</v>
      </c>
      <c r="BC225" s="223">
        <f t="shared" si="69"/>
        <v>0</v>
      </c>
      <c r="BD225" s="166" t="s">
        <v>297</v>
      </c>
      <c r="BE225" s="166" t="s">
        <v>398</v>
      </c>
    </row>
    <row r="226" spans="2:57" s="175" customFormat="1" ht="16.5" customHeight="1" x14ac:dyDescent="0.3">
      <c r="B226" s="176"/>
      <c r="C226" s="283">
        <v>92</v>
      </c>
      <c r="D226" s="269" t="s">
        <v>175</v>
      </c>
      <c r="E226" s="270" t="s">
        <v>399</v>
      </c>
      <c r="F226" s="266" t="s">
        <v>400</v>
      </c>
      <c r="G226" s="266"/>
      <c r="H226" s="266"/>
      <c r="I226" s="266"/>
      <c r="J226" s="271" t="s">
        <v>137</v>
      </c>
      <c r="K226" s="272">
        <v>1</v>
      </c>
      <c r="L226" s="145">
        <v>0</v>
      </c>
      <c r="M226" s="146"/>
      <c r="N226" s="160">
        <f t="shared" si="60"/>
        <v>0</v>
      </c>
      <c r="O226" s="160"/>
      <c r="P226" s="160"/>
      <c r="Q226" s="160"/>
      <c r="R226" s="179"/>
      <c r="T226" s="262"/>
      <c r="U226" s="263" t="s">
        <v>35</v>
      </c>
      <c r="V226" s="264">
        <v>0</v>
      </c>
      <c r="W226" s="264">
        <f t="shared" si="61"/>
        <v>0</v>
      </c>
      <c r="X226" s="264">
        <v>2.9000000000000001E-2</v>
      </c>
      <c r="Y226" s="264">
        <f t="shared" si="62"/>
        <v>2.9000000000000001E-2</v>
      </c>
      <c r="Z226" s="264">
        <v>0</v>
      </c>
      <c r="AA226" s="265">
        <f t="shared" si="63"/>
        <v>0</v>
      </c>
      <c r="AJ226" s="166" t="s">
        <v>316</v>
      </c>
      <c r="AL226" s="166" t="s">
        <v>175</v>
      </c>
      <c r="AM226" s="166" t="s">
        <v>379</v>
      </c>
      <c r="AQ226" s="166" t="s">
        <v>128</v>
      </c>
      <c r="AW226" s="223">
        <f t="shared" si="64"/>
        <v>0</v>
      </c>
      <c r="AX226" s="223">
        <f t="shared" si="65"/>
        <v>0</v>
      </c>
      <c r="AY226" s="223">
        <f t="shared" si="66"/>
        <v>0</v>
      </c>
      <c r="AZ226" s="223">
        <f t="shared" si="67"/>
        <v>0</v>
      </c>
      <c r="BA226" s="223">
        <f t="shared" si="68"/>
        <v>0</v>
      </c>
      <c r="BB226" s="166" t="s">
        <v>75</v>
      </c>
      <c r="BC226" s="223">
        <f t="shared" si="69"/>
        <v>0</v>
      </c>
      <c r="BD226" s="166" t="s">
        <v>297</v>
      </c>
      <c r="BE226" s="166" t="s">
        <v>398</v>
      </c>
    </row>
    <row r="227" spans="2:57" s="175" customFormat="1" ht="25.5" customHeight="1" x14ac:dyDescent="0.3">
      <c r="B227" s="176"/>
      <c r="C227" s="283">
        <v>93</v>
      </c>
      <c r="D227" s="283" t="s">
        <v>129</v>
      </c>
      <c r="E227" s="288" t="s">
        <v>401</v>
      </c>
      <c r="F227" s="266" t="s">
        <v>402</v>
      </c>
      <c r="G227" s="266"/>
      <c r="H227" s="266"/>
      <c r="I227" s="266"/>
      <c r="J227" s="289" t="s">
        <v>137</v>
      </c>
      <c r="K227" s="290">
        <v>2</v>
      </c>
      <c r="L227" s="145">
        <v>0</v>
      </c>
      <c r="M227" s="146"/>
      <c r="N227" s="162">
        <f t="shared" si="60"/>
        <v>0</v>
      </c>
      <c r="O227" s="162"/>
      <c r="P227" s="162"/>
      <c r="Q227" s="162"/>
      <c r="R227" s="179"/>
      <c r="T227" s="262"/>
      <c r="U227" s="263" t="s">
        <v>35</v>
      </c>
      <c r="V227" s="264">
        <v>0</v>
      </c>
      <c r="W227" s="264">
        <f t="shared" si="61"/>
        <v>0</v>
      </c>
      <c r="X227" s="264">
        <v>0</v>
      </c>
      <c r="Y227" s="264">
        <f t="shared" si="62"/>
        <v>0</v>
      </c>
      <c r="Z227" s="264">
        <v>0</v>
      </c>
      <c r="AA227" s="265">
        <f t="shared" si="63"/>
        <v>0</v>
      </c>
      <c r="AJ227" s="166" t="s">
        <v>132</v>
      </c>
      <c r="AL227" s="166" t="s">
        <v>129</v>
      </c>
      <c r="AM227" s="166" t="s">
        <v>379</v>
      </c>
      <c r="AQ227" s="166" t="s">
        <v>128</v>
      </c>
      <c r="AW227" s="223">
        <f t="shared" si="64"/>
        <v>0</v>
      </c>
      <c r="AX227" s="223">
        <f t="shared" si="65"/>
        <v>0</v>
      </c>
      <c r="AY227" s="223">
        <f t="shared" si="66"/>
        <v>0</v>
      </c>
      <c r="AZ227" s="223">
        <f t="shared" si="67"/>
        <v>0</v>
      </c>
      <c r="BA227" s="223">
        <f t="shared" si="68"/>
        <v>0</v>
      </c>
      <c r="BB227" s="166" t="s">
        <v>75</v>
      </c>
      <c r="BC227" s="223">
        <f t="shared" si="69"/>
        <v>0</v>
      </c>
      <c r="BD227" s="166" t="s">
        <v>132</v>
      </c>
      <c r="BE227" s="166" t="s">
        <v>403</v>
      </c>
    </row>
    <row r="228" spans="2:57" s="175" customFormat="1" ht="25.5" customHeight="1" x14ac:dyDescent="0.3">
      <c r="B228" s="176"/>
      <c r="C228" s="283">
        <v>94</v>
      </c>
      <c r="D228" s="269" t="s">
        <v>175</v>
      </c>
      <c r="E228" s="270" t="s">
        <v>404</v>
      </c>
      <c r="F228" s="266" t="s">
        <v>405</v>
      </c>
      <c r="G228" s="266"/>
      <c r="H228" s="266"/>
      <c r="I228" s="266"/>
      <c r="J228" s="271" t="s">
        <v>137</v>
      </c>
      <c r="K228" s="272">
        <v>2</v>
      </c>
      <c r="L228" s="145">
        <v>0</v>
      </c>
      <c r="M228" s="146"/>
      <c r="N228" s="160">
        <f t="shared" si="60"/>
        <v>0</v>
      </c>
      <c r="O228" s="160"/>
      <c r="P228" s="160"/>
      <c r="Q228" s="160"/>
      <c r="R228" s="179"/>
      <c r="T228" s="262"/>
      <c r="U228" s="263" t="s">
        <v>35</v>
      </c>
      <c r="V228" s="264">
        <v>0</v>
      </c>
      <c r="W228" s="264">
        <f t="shared" si="61"/>
        <v>0</v>
      </c>
      <c r="X228" s="264">
        <v>0</v>
      </c>
      <c r="Y228" s="264">
        <f t="shared" si="62"/>
        <v>0</v>
      </c>
      <c r="Z228" s="264">
        <v>0</v>
      </c>
      <c r="AA228" s="265">
        <f t="shared" si="63"/>
        <v>0</v>
      </c>
      <c r="AJ228" s="166" t="s">
        <v>178</v>
      </c>
      <c r="AL228" s="166" t="s">
        <v>175</v>
      </c>
      <c r="AM228" s="166" t="s">
        <v>379</v>
      </c>
      <c r="AQ228" s="166" t="s">
        <v>128</v>
      </c>
      <c r="AW228" s="223">
        <f t="shared" si="64"/>
        <v>0</v>
      </c>
      <c r="AX228" s="223">
        <f t="shared" si="65"/>
        <v>0</v>
      </c>
      <c r="AY228" s="223">
        <f t="shared" si="66"/>
        <v>0</v>
      </c>
      <c r="AZ228" s="223">
        <f t="shared" si="67"/>
        <v>0</v>
      </c>
      <c r="BA228" s="223">
        <f t="shared" si="68"/>
        <v>0</v>
      </c>
      <c r="BB228" s="166" t="s">
        <v>75</v>
      </c>
      <c r="BC228" s="223">
        <f t="shared" si="69"/>
        <v>0</v>
      </c>
      <c r="BD228" s="166" t="s">
        <v>132</v>
      </c>
      <c r="BE228" s="166" t="s">
        <v>406</v>
      </c>
    </row>
    <row r="229" spans="2:57" s="249" customFormat="1" ht="22.35" customHeight="1" x14ac:dyDescent="0.3">
      <c r="B229" s="244"/>
      <c r="C229" s="245"/>
      <c r="D229" s="93" t="s">
        <v>407</v>
      </c>
      <c r="E229" s="93"/>
      <c r="F229" s="93"/>
      <c r="G229" s="93"/>
      <c r="H229" s="93"/>
      <c r="I229" s="93"/>
      <c r="J229" s="93"/>
      <c r="K229" s="93"/>
      <c r="L229" s="93"/>
      <c r="M229" s="93"/>
      <c r="N229" s="267">
        <f>BC229</f>
        <v>0</v>
      </c>
      <c r="O229" s="267"/>
      <c r="P229" s="267"/>
      <c r="Q229" s="267"/>
      <c r="R229" s="248"/>
      <c r="T229" s="250"/>
      <c r="U229" s="245"/>
      <c r="V229" s="245"/>
      <c r="W229" s="251">
        <f>W230</f>
        <v>0</v>
      </c>
      <c r="X229" s="245"/>
      <c r="Y229" s="251">
        <f>Y230</f>
        <v>1.1923199999999998</v>
      </c>
      <c r="Z229" s="245"/>
      <c r="AA229" s="252">
        <f>AA230</f>
        <v>0</v>
      </c>
      <c r="AJ229" s="253" t="s">
        <v>75</v>
      </c>
      <c r="AL229" s="254" t="s">
        <v>69</v>
      </c>
      <c r="AM229" s="254" t="s">
        <v>88</v>
      </c>
      <c r="AQ229" s="253" t="s">
        <v>128</v>
      </c>
      <c r="BC229" s="255">
        <f>BC230</f>
        <v>0</v>
      </c>
    </row>
    <row r="230" spans="2:57" s="175" customFormat="1" ht="16.5" customHeight="1" x14ac:dyDescent="0.3">
      <c r="B230" s="176"/>
      <c r="C230" s="257">
        <v>95</v>
      </c>
      <c r="D230" s="257" t="s">
        <v>129</v>
      </c>
      <c r="E230" s="258" t="s">
        <v>408</v>
      </c>
      <c r="F230" s="266" t="s">
        <v>409</v>
      </c>
      <c r="G230" s="266"/>
      <c r="H230" s="266"/>
      <c r="I230" s="266"/>
      <c r="J230" s="260" t="s">
        <v>131</v>
      </c>
      <c r="K230" s="261">
        <v>62.1</v>
      </c>
      <c r="L230" s="136">
        <v>0</v>
      </c>
      <c r="M230" s="136"/>
      <c r="N230" s="159">
        <f>ROUND(L230*K230,2)</f>
        <v>0</v>
      </c>
      <c r="O230" s="159"/>
      <c r="P230" s="159"/>
      <c r="Q230" s="159"/>
      <c r="R230" s="179"/>
      <c r="T230" s="262"/>
      <c r="U230" s="263" t="s">
        <v>35</v>
      </c>
      <c r="V230" s="264">
        <v>0</v>
      </c>
      <c r="W230" s="264">
        <f>V230*K230</f>
        <v>0</v>
      </c>
      <c r="X230" s="264">
        <v>1.9199999999999998E-2</v>
      </c>
      <c r="Y230" s="264">
        <f>X230*K230</f>
        <v>1.1923199999999998</v>
      </c>
      <c r="Z230" s="264">
        <v>0</v>
      </c>
      <c r="AA230" s="265">
        <f>Z230*K230</f>
        <v>0</v>
      </c>
      <c r="AJ230" s="166" t="s">
        <v>132</v>
      </c>
      <c r="AL230" s="166" t="s">
        <v>129</v>
      </c>
      <c r="AM230" s="166" t="s">
        <v>379</v>
      </c>
      <c r="AQ230" s="166" t="s">
        <v>128</v>
      </c>
      <c r="AW230" s="223">
        <f>IF(U230="základní",N230,0)</f>
        <v>0</v>
      </c>
      <c r="AX230" s="223">
        <f>IF(U230="snížená",N230,0)</f>
        <v>0</v>
      </c>
      <c r="AY230" s="223">
        <f>IF(U230="zákl. přenesená",N230,0)</f>
        <v>0</v>
      </c>
      <c r="AZ230" s="223">
        <f>IF(U230="sníž. přenesená",N230,0)</f>
        <v>0</v>
      </c>
      <c r="BA230" s="223">
        <f>IF(U230="nulová",N230,0)</f>
        <v>0</v>
      </c>
      <c r="BB230" s="166" t="s">
        <v>75</v>
      </c>
      <c r="BC230" s="223">
        <f>ROUND(L230*K230,2)</f>
        <v>0</v>
      </c>
      <c r="BD230" s="166" t="s">
        <v>132</v>
      </c>
      <c r="BE230" s="166" t="s">
        <v>410</v>
      </c>
    </row>
    <row r="231" spans="2:57" s="249" customFormat="1" ht="22.35" customHeight="1" x14ac:dyDescent="0.3">
      <c r="B231" s="244"/>
      <c r="C231" s="245"/>
      <c r="D231" s="93" t="s">
        <v>411</v>
      </c>
      <c r="E231" s="93"/>
      <c r="F231" s="93"/>
      <c r="G231" s="93"/>
      <c r="H231" s="93"/>
      <c r="I231" s="93"/>
      <c r="J231" s="93"/>
      <c r="K231" s="93"/>
      <c r="L231" s="93"/>
      <c r="M231" s="93"/>
      <c r="N231" s="267">
        <f>BC231</f>
        <v>0</v>
      </c>
      <c r="O231" s="267"/>
      <c r="P231" s="267"/>
      <c r="Q231" s="267"/>
      <c r="R231" s="248"/>
      <c r="T231" s="250"/>
      <c r="U231" s="245"/>
      <c r="V231" s="245"/>
      <c r="W231" s="251">
        <f>SUM(W232:W233)</f>
        <v>0</v>
      </c>
      <c r="X231" s="245"/>
      <c r="Y231" s="251">
        <f>SUM(Y232:Y233)</f>
        <v>8.2210049999999993E-2</v>
      </c>
      <c r="Z231" s="245"/>
      <c r="AA231" s="252">
        <f>SUM(AA232:AA233)</f>
        <v>0</v>
      </c>
      <c r="AJ231" s="253" t="s">
        <v>75</v>
      </c>
      <c r="AL231" s="254" t="s">
        <v>69</v>
      </c>
      <c r="AM231" s="254" t="s">
        <v>88</v>
      </c>
      <c r="AQ231" s="253" t="s">
        <v>128</v>
      </c>
      <c r="BC231" s="255">
        <f>SUM(BC232:BC233)</f>
        <v>0</v>
      </c>
    </row>
    <row r="232" spans="2:57" s="175" customFormat="1" ht="38.25" customHeight="1" x14ac:dyDescent="0.3">
      <c r="B232" s="176"/>
      <c r="C232" s="257">
        <v>96</v>
      </c>
      <c r="D232" s="257" t="s">
        <v>129</v>
      </c>
      <c r="E232" s="258" t="s">
        <v>412</v>
      </c>
      <c r="F232" s="266" t="s">
        <v>413</v>
      </c>
      <c r="G232" s="266"/>
      <c r="H232" s="266"/>
      <c r="I232" s="266"/>
      <c r="J232" s="260" t="s">
        <v>131</v>
      </c>
      <c r="K232" s="261">
        <v>84.5</v>
      </c>
      <c r="L232" s="136">
        <v>0</v>
      </c>
      <c r="M232" s="136"/>
      <c r="N232" s="159">
        <f>ROUND(L232*K232,2)</f>
        <v>0</v>
      </c>
      <c r="O232" s="159"/>
      <c r="P232" s="159"/>
      <c r="Q232" s="159"/>
      <c r="R232" s="179"/>
      <c r="T232" s="262"/>
      <c r="U232" s="263" t="s">
        <v>35</v>
      </c>
      <c r="V232" s="264">
        <v>0</v>
      </c>
      <c r="W232" s="264">
        <f>V232*K232</f>
        <v>0</v>
      </c>
      <c r="X232" s="264">
        <v>8.5289999999999997E-4</v>
      </c>
      <c r="Y232" s="264">
        <f>X232*K232</f>
        <v>7.2070049999999997E-2</v>
      </c>
      <c r="Z232" s="264">
        <v>0</v>
      </c>
      <c r="AA232" s="265">
        <f>Z232*K232</f>
        <v>0</v>
      </c>
      <c r="AJ232" s="166" t="s">
        <v>132</v>
      </c>
      <c r="AL232" s="166" t="s">
        <v>129</v>
      </c>
      <c r="AM232" s="166" t="s">
        <v>379</v>
      </c>
      <c r="AQ232" s="166" t="s">
        <v>128</v>
      </c>
      <c r="AW232" s="223">
        <f>IF(U232="základní",N232,0)</f>
        <v>0</v>
      </c>
      <c r="AX232" s="223">
        <f>IF(U232="snížená",N232,0)</f>
        <v>0</v>
      </c>
      <c r="AY232" s="223">
        <f>IF(U232="zákl. přenesená",N232,0)</f>
        <v>0</v>
      </c>
      <c r="AZ232" s="223">
        <f>IF(U232="sníž. přenesená",N232,0)</f>
        <v>0</v>
      </c>
      <c r="BA232" s="223">
        <f>IF(U232="nulová",N232,0)</f>
        <v>0</v>
      </c>
      <c r="BB232" s="166" t="s">
        <v>75</v>
      </c>
      <c r="BC232" s="223">
        <f>ROUND(L232*K232,2)</f>
        <v>0</v>
      </c>
      <c r="BD232" s="166" t="s">
        <v>132</v>
      </c>
      <c r="BE232" s="166" t="s">
        <v>414</v>
      </c>
    </row>
    <row r="233" spans="2:57" s="175" customFormat="1" ht="16.5" customHeight="1" x14ac:dyDescent="0.3">
      <c r="B233" s="176"/>
      <c r="C233" s="257">
        <v>97</v>
      </c>
      <c r="D233" s="257" t="s">
        <v>129</v>
      </c>
      <c r="E233" s="258" t="s">
        <v>415</v>
      </c>
      <c r="F233" s="266" t="s">
        <v>416</v>
      </c>
      <c r="G233" s="266"/>
      <c r="H233" s="266"/>
      <c r="I233" s="266"/>
      <c r="J233" s="260" t="s">
        <v>131</v>
      </c>
      <c r="K233" s="261">
        <v>84.5</v>
      </c>
      <c r="L233" s="136">
        <v>0</v>
      </c>
      <c r="M233" s="136"/>
      <c r="N233" s="159">
        <f>ROUND(L233*K233,2)</f>
        <v>0</v>
      </c>
      <c r="O233" s="159"/>
      <c r="P233" s="159"/>
      <c r="Q233" s="159"/>
      <c r="R233" s="179"/>
      <c r="T233" s="262"/>
      <c r="U233" s="263" t="s">
        <v>35</v>
      </c>
      <c r="V233" s="264">
        <v>0</v>
      </c>
      <c r="W233" s="264">
        <f>V233*K233</f>
        <v>0</v>
      </c>
      <c r="X233" s="264">
        <v>1.2E-4</v>
      </c>
      <c r="Y233" s="264">
        <f>X233*K233</f>
        <v>1.014E-2</v>
      </c>
      <c r="Z233" s="264">
        <v>0</v>
      </c>
      <c r="AA233" s="265">
        <f>Z233*K233</f>
        <v>0</v>
      </c>
      <c r="AJ233" s="166" t="s">
        <v>132</v>
      </c>
      <c r="AL233" s="166" t="s">
        <v>129</v>
      </c>
      <c r="AM233" s="166" t="s">
        <v>379</v>
      </c>
      <c r="AQ233" s="166" t="s">
        <v>128</v>
      </c>
      <c r="AW233" s="223">
        <f>IF(U233="základní",N233,0)</f>
        <v>0</v>
      </c>
      <c r="AX233" s="223">
        <f>IF(U233="snížená",N233,0)</f>
        <v>0</v>
      </c>
      <c r="AY233" s="223">
        <f>IF(U233="zákl. přenesená",N233,0)</f>
        <v>0</v>
      </c>
      <c r="AZ233" s="223">
        <f>IF(U233="sníž. přenesená",N233,0)</f>
        <v>0</v>
      </c>
      <c r="BA233" s="223">
        <f>IF(U233="nulová",N233,0)</f>
        <v>0</v>
      </c>
      <c r="BB233" s="166" t="s">
        <v>75</v>
      </c>
      <c r="BC233" s="223">
        <f>ROUND(L233*K233,2)</f>
        <v>0</v>
      </c>
      <c r="BD233" s="166" t="s">
        <v>132</v>
      </c>
      <c r="BE233" s="166" t="s">
        <v>417</v>
      </c>
    </row>
    <row r="234" spans="2:57" s="249" customFormat="1" ht="29.85" customHeight="1" x14ac:dyDescent="0.3">
      <c r="B234" s="244"/>
      <c r="C234" s="245"/>
      <c r="D234" s="93" t="s">
        <v>418</v>
      </c>
      <c r="E234" s="93"/>
      <c r="F234" s="93"/>
      <c r="G234" s="93"/>
      <c r="H234" s="93"/>
      <c r="I234" s="93"/>
      <c r="J234" s="93"/>
      <c r="K234" s="93"/>
      <c r="L234" s="93"/>
      <c r="M234" s="93"/>
      <c r="N234" s="267">
        <f>SUM(N235:Q270)</f>
        <v>0</v>
      </c>
      <c r="O234" s="267"/>
      <c r="P234" s="267"/>
      <c r="Q234" s="267"/>
      <c r="R234" s="248"/>
      <c r="T234" s="250"/>
      <c r="U234" s="245"/>
      <c r="V234" s="245"/>
      <c r="W234" s="251">
        <f>SUM(W235:W270)</f>
        <v>78.172999999999973</v>
      </c>
      <c r="X234" s="245"/>
      <c r="Y234" s="251">
        <f>SUM(Y235:Y270)</f>
        <v>0.16366000000000003</v>
      </c>
      <c r="Z234" s="245"/>
      <c r="AA234" s="252">
        <f>SUM(AA235:AA270)</f>
        <v>1.6799999999999999E-3</v>
      </c>
      <c r="AJ234" s="253" t="s">
        <v>88</v>
      </c>
      <c r="AL234" s="254" t="s">
        <v>69</v>
      </c>
      <c r="AM234" s="254" t="s">
        <v>75</v>
      </c>
      <c r="AQ234" s="253" t="s">
        <v>128</v>
      </c>
      <c r="BC234" s="255">
        <f>SUM(BC235:BC270)</f>
        <v>0</v>
      </c>
    </row>
    <row r="235" spans="2:57" s="175" customFormat="1" ht="25.5" customHeight="1" x14ac:dyDescent="0.3">
      <c r="B235" s="176"/>
      <c r="C235" s="257">
        <v>98</v>
      </c>
      <c r="D235" s="257" t="s">
        <v>129</v>
      </c>
      <c r="E235" s="258" t="s">
        <v>419</v>
      </c>
      <c r="F235" s="266" t="s">
        <v>420</v>
      </c>
      <c r="G235" s="266"/>
      <c r="H235" s="266"/>
      <c r="I235" s="266"/>
      <c r="J235" s="260" t="s">
        <v>242</v>
      </c>
      <c r="K235" s="261">
        <v>60</v>
      </c>
      <c r="L235" s="136">
        <v>0</v>
      </c>
      <c r="M235" s="136"/>
      <c r="N235" s="159">
        <f t="shared" ref="N235:N270" si="70">ROUND(L235*K235,2)</f>
        <v>0</v>
      </c>
      <c r="O235" s="159"/>
      <c r="P235" s="159"/>
      <c r="Q235" s="159"/>
      <c r="R235" s="179"/>
      <c r="T235" s="262"/>
      <c r="U235" s="263" t="s">
        <v>35</v>
      </c>
      <c r="V235" s="264">
        <v>0.10299999999999999</v>
      </c>
      <c r="W235" s="264">
        <f t="shared" ref="W235:W270" si="71">V235*K235</f>
        <v>6.18</v>
      </c>
      <c r="X235" s="264">
        <v>0</v>
      </c>
      <c r="Y235" s="264">
        <f t="shared" ref="Y235:Y270" si="72">X235*K235</f>
        <v>0</v>
      </c>
      <c r="Z235" s="264">
        <v>0</v>
      </c>
      <c r="AA235" s="265">
        <f t="shared" ref="AA235:AA270" si="73">Z235*K235</f>
        <v>0</v>
      </c>
      <c r="AJ235" s="166" t="s">
        <v>297</v>
      </c>
      <c r="AL235" s="166" t="s">
        <v>129</v>
      </c>
      <c r="AM235" s="166" t="s">
        <v>88</v>
      </c>
      <c r="AQ235" s="166" t="s">
        <v>128</v>
      </c>
      <c r="AW235" s="223">
        <f t="shared" ref="AW235:AW270" si="74">IF(U235="základní",N235,0)</f>
        <v>0</v>
      </c>
      <c r="AX235" s="223">
        <f t="shared" ref="AX235:AX270" si="75">IF(U235="snížená",N235,0)</f>
        <v>0</v>
      </c>
      <c r="AY235" s="223">
        <f t="shared" ref="AY235:AY270" si="76">IF(U235="zákl. přenesená",N235,0)</f>
        <v>0</v>
      </c>
      <c r="AZ235" s="223">
        <f t="shared" ref="AZ235:AZ270" si="77">IF(U235="sníž. přenesená",N235,0)</f>
        <v>0</v>
      </c>
      <c r="BA235" s="223">
        <f t="shared" ref="BA235:BA270" si="78">IF(U235="nulová",N235,0)</f>
        <v>0</v>
      </c>
      <c r="BB235" s="166" t="s">
        <v>75</v>
      </c>
      <c r="BC235" s="223">
        <f t="shared" ref="BC235:BC270" si="79">ROUND(L235*K235,2)</f>
        <v>0</v>
      </c>
      <c r="BD235" s="166" t="s">
        <v>297</v>
      </c>
      <c r="BE235" s="166" t="s">
        <v>421</v>
      </c>
    </row>
    <row r="236" spans="2:57" s="175" customFormat="1" ht="25.5" customHeight="1" x14ac:dyDescent="0.3">
      <c r="B236" s="176"/>
      <c r="C236" s="269">
        <v>99</v>
      </c>
      <c r="D236" s="269" t="s">
        <v>175</v>
      </c>
      <c r="E236" s="258" t="s">
        <v>422</v>
      </c>
      <c r="F236" s="294" t="s">
        <v>423</v>
      </c>
      <c r="G236" s="294"/>
      <c r="H236" s="294"/>
      <c r="I236" s="294"/>
      <c r="J236" s="271" t="s">
        <v>242</v>
      </c>
      <c r="K236" s="272">
        <v>30</v>
      </c>
      <c r="L236" s="140">
        <v>0</v>
      </c>
      <c r="M236" s="140"/>
      <c r="N236" s="160">
        <f t="shared" si="70"/>
        <v>0</v>
      </c>
      <c r="O236" s="160"/>
      <c r="P236" s="160"/>
      <c r="Q236" s="160"/>
      <c r="R236" s="179"/>
      <c r="T236" s="262"/>
      <c r="U236" s="263" t="s">
        <v>35</v>
      </c>
      <c r="V236" s="264">
        <v>0</v>
      </c>
      <c r="W236" s="264">
        <f t="shared" si="71"/>
        <v>0</v>
      </c>
      <c r="X236" s="264">
        <v>3.8999999999999999E-4</v>
      </c>
      <c r="Y236" s="264">
        <f t="shared" si="72"/>
        <v>1.17E-2</v>
      </c>
      <c r="Z236" s="264">
        <v>0</v>
      </c>
      <c r="AA236" s="265">
        <f t="shared" si="73"/>
        <v>0</v>
      </c>
      <c r="AJ236" s="166" t="s">
        <v>316</v>
      </c>
      <c r="AL236" s="166" t="s">
        <v>175</v>
      </c>
      <c r="AM236" s="166" t="s">
        <v>88</v>
      </c>
      <c r="AQ236" s="166" t="s">
        <v>128</v>
      </c>
      <c r="AW236" s="223">
        <f t="shared" si="74"/>
        <v>0</v>
      </c>
      <c r="AX236" s="223">
        <f t="shared" si="75"/>
        <v>0</v>
      </c>
      <c r="AY236" s="223">
        <f t="shared" si="76"/>
        <v>0</v>
      </c>
      <c r="AZ236" s="223">
        <f t="shared" si="77"/>
        <v>0</v>
      </c>
      <c r="BA236" s="223">
        <f t="shared" si="78"/>
        <v>0</v>
      </c>
      <c r="BB236" s="166" t="s">
        <v>75</v>
      </c>
      <c r="BC236" s="223">
        <f t="shared" si="79"/>
        <v>0</v>
      </c>
      <c r="BD236" s="166" t="s">
        <v>297</v>
      </c>
      <c r="BE236" s="166" t="s">
        <v>424</v>
      </c>
    </row>
    <row r="237" spans="2:57" s="175" customFormat="1" ht="25.5" customHeight="1" x14ac:dyDescent="0.3">
      <c r="B237" s="176"/>
      <c r="C237" s="257">
        <v>100</v>
      </c>
      <c r="D237" s="257" t="s">
        <v>129</v>
      </c>
      <c r="E237" s="258" t="s">
        <v>425</v>
      </c>
      <c r="F237" s="266" t="s">
        <v>426</v>
      </c>
      <c r="G237" s="266"/>
      <c r="H237" s="266"/>
      <c r="I237" s="266"/>
      <c r="J237" s="260" t="s">
        <v>137</v>
      </c>
      <c r="K237" s="261">
        <v>12</v>
      </c>
      <c r="L237" s="136">
        <v>0</v>
      </c>
      <c r="M237" s="136"/>
      <c r="N237" s="159">
        <f t="shared" si="70"/>
        <v>0</v>
      </c>
      <c r="O237" s="159"/>
      <c r="P237" s="159"/>
      <c r="Q237" s="159"/>
      <c r="R237" s="179"/>
      <c r="T237" s="262"/>
      <c r="U237" s="263" t="s">
        <v>35</v>
      </c>
      <c r="V237" s="264">
        <v>0.2</v>
      </c>
      <c r="W237" s="264">
        <f t="shared" si="71"/>
        <v>2.4000000000000004</v>
      </c>
      <c r="X237" s="264">
        <v>0</v>
      </c>
      <c r="Y237" s="264">
        <f t="shared" si="72"/>
        <v>0</v>
      </c>
      <c r="Z237" s="264">
        <v>0</v>
      </c>
      <c r="AA237" s="265">
        <f t="shared" si="73"/>
        <v>0</v>
      </c>
      <c r="AJ237" s="166" t="s">
        <v>297</v>
      </c>
      <c r="AL237" s="166" t="s">
        <v>129</v>
      </c>
      <c r="AM237" s="166" t="s">
        <v>88</v>
      </c>
      <c r="AQ237" s="166" t="s">
        <v>128</v>
      </c>
      <c r="AW237" s="223">
        <f t="shared" si="74"/>
        <v>0</v>
      </c>
      <c r="AX237" s="223">
        <f t="shared" si="75"/>
        <v>0</v>
      </c>
      <c r="AY237" s="223">
        <f t="shared" si="76"/>
        <v>0</v>
      </c>
      <c r="AZ237" s="223">
        <f t="shared" si="77"/>
        <v>0</v>
      </c>
      <c r="BA237" s="223">
        <f t="shared" si="78"/>
        <v>0</v>
      </c>
      <c r="BB237" s="166" t="s">
        <v>75</v>
      </c>
      <c r="BC237" s="223">
        <f t="shared" si="79"/>
        <v>0</v>
      </c>
      <c r="BD237" s="166" t="s">
        <v>297</v>
      </c>
      <c r="BE237" s="166" t="s">
        <v>427</v>
      </c>
    </row>
    <row r="238" spans="2:57" s="175" customFormat="1" ht="16.5" customHeight="1" x14ac:dyDescent="0.3">
      <c r="B238" s="176"/>
      <c r="C238" s="269">
        <v>101</v>
      </c>
      <c r="D238" s="269" t="s">
        <v>175</v>
      </c>
      <c r="E238" s="258" t="s">
        <v>428</v>
      </c>
      <c r="F238" s="266" t="s">
        <v>429</v>
      </c>
      <c r="G238" s="266"/>
      <c r="H238" s="266"/>
      <c r="I238" s="266"/>
      <c r="J238" s="271" t="s">
        <v>137</v>
      </c>
      <c r="K238" s="272">
        <v>12</v>
      </c>
      <c r="L238" s="140">
        <v>0</v>
      </c>
      <c r="M238" s="140"/>
      <c r="N238" s="160">
        <f t="shared" si="70"/>
        <v>0</v>
      </c>
      <c r="O238" s="160"/>
      <c r="P238" s="160"/>
      <c r="Q238" s="160"/>
      <c r="R238" s="179"/>
      <c r="T238" s="262"/>
      <c r="U238" s="263" t="s">
        <v>35</v>
      </c>
      <c r="V238" s="264">
        <v>0</v>
      </c>
      <c r="W238" s="264">
        <f t="shared" si="71"/>
        <v>0</v>
      </c>
      <c r="X238" s="264">
        <v>2.3000000000000001E-4</v>
      </c>
      <c r="Y238" s="264">
        <f t="shared" si="72"/>
        <v>2.7600000000000003E-3</v>
      </c>
      <c r="Z238" s="264">
        <v>0</v>
      </c>
      <c r="AA238" s="265">
        <f t="shared" si="73"/>
        <v>0</v>
      </c>
      <c r="AJ238" s="166" t="s">
        <v>316</v>
      </c>
      <c r="AL238" s="166" t="s">
        <v>175</v>
      </c>
      <c r="AM238" s="166" t="s">
        <v>88</v>
      </c>
      <c r="AQ238" s="166" t="s">
        <v>128</v>
      </c>
      <c r="AW238" s="223">
        <f t="shared" si="74"/>
        <v>0</v>
      </c>
      <c r="AX238" s="223">
        <f t="shared" si="75"/>
        <v>0</v>
      </c>
      <c r="AY238" s="223">
        <f t="shared" si="76"/>
        <v>0</v>
      </c>
      <c r="AZ238" s="223">
        <f t="shared" si="77"/>
        <v>0</v>
      </c>
      <c r="BA238" s="223">
        <f t="shared" si="78"/>
        <v>0</v>
      </c>
      <c r="BB238" s="166" t="s">
        <v>75</v>
      </c>
      <c r="BC238" s="223">
        <f t="shared" si="79"/>
        <v>0</v>
      </c>
      <c r="BD238" s="166" t="s">
        <v>297</v>
      </c>
      <c r="BE238" s="166" t="s">
        <v>430</v>
      </c>
    </row>
    <row r="239" spans="2:57" s="175" customFormat="1" ht="25.5" customHeight="1" x14ac:dyDescent="0.3">
      <c r="B239" s="176"/>
      <c r="C239" s="283">
        <v>102</v>
      </c>
      <c r="D239" s="283" t="s">
        <v>129</v>
      </c>
      <c r="E239" s="258" t="s">
        <v>431</v>
      </c>
      <c r="F239" s="294" t="s">
        <v>432</v>
      </c>
      <c r="G239" s="294"/>
      <c r="H239" s="294"/>
      <c r="I239" s="294"/>
      <c r="J239" s="289" t="s">
        <v>242</v>
      </c>
      <c r="K239" s="290">
        <v>205</v>
      </c>
      <c r="L239" s="150">
        <v>0</v>
      </c>
      <c r="M239" s="150"/>
      <c r="N239" s="162">
        <f t="shared" si="70"/>
        <v>0</v>
      </c>
      <c r="O239" s="162"/>
      <c r="P239" s="162"/>
      <c r="Q239" s="162"/>
      <c r="R239" s="179"/>
      <c r="T239" s="262"/>
      <c r="U239" s="263" t="s">
        <v>35</v>
      </c>
      <c r="V239" s="264">
        <v>7.0000000000000007E-2</v>
      </c>
      <c r="W239" s="264">
        <f t="shared" si="71"/>
        <v>14.350000000000001</v>
      </c>
      <c r="X239" s="264">
        <v>0</v>
      </c>
      <c r="Y239" s="264">
        <f t="shared" si="72"/>
        <v>0</v>
      </c>
      <c r="Z239" s="264">
        <v>0</v>
      </c>
      <c r="AA239" s="265">
        <f t="shared" si="73"/>
        <v>0</v>
      </c>
      <c r="AJ239" s="166" t="s">
        <v>297</v>
      </c>
      <c r="AL239" s="166" t="s">
        <v>129</v>
      </c>
      <c r="AM239" s="166" t="s">
        <v>88</v>
      </c>
      <c r="AQ239" s="166" t="s">
        <v>128</v>
      </c>
      <c r="AW239" s="223">
        <f t="shared" si="74"/>
        <v>0</v>
      </c>
      <c r="AX239" s="223">
        <f t="shared" si="75"/>
        <v>0</v>
      </c>
      <c r="AY239" s="223">
        <f t="shared" si="76"/>
        <v>0</v>
      </c>
      <c r="AZ239" s="223">
        <f t="shared" si="77"/>
        <v>0</v>
      </c>
      <c r="BA239" s="223">
        <f t="shared" si="78"/>
        <v>0</v>
      </c>
      <c r="BB239" s="166" t="s">
        <v>75</v>
      </c>
      <c r="BC239" s="223">
        <f t="shared" si="79"/>
        <v>0</v>
      </c>
      <c r="BD239" s="166" t="s">
        <v>297</v>
      </c>
      <c r="BE239" s="166" t="s">
        <v>433</v>
      </c>
    </row>
    <row r="240" spans="2:57" s="175" customFormat="1" ht="25.5" customHeight="1" x14ac:dyDescent="0.3">
      <c r="B240" s="176"/>
      <c r="C240" s="283">
        <v>103</v>
      </c>
      <c r="D240" s="283" t="s">
        <v>129</v>
      </c>
      <c r="E240" s="258" t="s">
        <v>434</v>
      </c>
      <c r="F240" s="294" t="s">
        <v>435</v>
      </c>
      <c r="G240" s="294"/>
      <c r="H240" s="294"/>
      <c r="I240" s="294"/>
      <c r="J240" s="289" t="s">
        <v>137</v>
      </c>
      <c r="K240" s="290">
        <v>1</v>
      </c>
      <c r="L240" s="150">
        <v>0</v>
      </c>
      <c r="M240" s="150"/>
      <c r="N240" s="162">
        <f t="shared" si="70"/>
        <v>0</v>
      </c>
      <c r="O240" s="162"/>
      <c r="P240" s="162"/>
      <c r="Q240" s="162"/>
      <c r="R240" s="179"/>
      <c r="T240" s="262"/>
      <c r="U240" s="263" t="s">
        <v>35</v>
      </c>
      <c r="V240" s="264">
        <v>0.86499999999999999</v>
      </c>
      <c r="W240" s="264">
        <f t="shared" si="71"/>
        <v>0.86499999999999999</v>
      </c>
      <c r="X240" s="264">
        <v>0</v>
      </c>
      <c r="Y240" s="264">
        <f t="shared" si="72"/>
        <v>0</v>
      </c>
      <c r="Z240" s="264">
        <v>0</v>
      </c>
      <c r="AA240" s="265">
        <f t="shared" si="73"/>
        <v>0</v>
      </c>
      <c r="AJ240" s="166" t="s">
        <v>297</v>
      </c>
      <c r="AL240" s="166" t="s">
        <v>129</v>
      </c>
      <c r="AM240" s="166" t="s">
        <v>88</v>
      </c>
      <c r="AQ240" s="166" t="s">
        <v>128</v>
      </c>
      <c r="AW240" s="223">
        <f t="shared" si="74"/>
        <v>0</v>
      </c>
      <c r="AX240" s="223">
        <f t="shared" si="75"/>
        <v>0</v>
      </c>
      <c r="AY240" s="223">
        <f t="shared" si="76"/>
        <v>0</v>
      </c>
      <c r="AZ240" s="223">
        <f t="shared" si="77"/>
        <v>0</v>
      </c>
      <c r="BA240" s="223">
        <f t="shared" si="78"/>
        <v>0</v>
      </c>
      <c r="BB240" s="166" t="s">
        <v>75</v>
      </c>
      <c r="BC240" s="223">
        <f t="shared" si="79"/>
        <v>0</v>
      </c>
      <c r="BD240" s="166" t="s">
        <v>297</v>
      </c>
      <c r="BE240" s="166" t="s">
        <v>436</v>
      </c>
    </row>
    <row r="241" spans="2:57" s="175" customFormat="1" ht="16.5" customHeight="1" x14ac:dyDescent="0.3">
      <c r="B241" s="176"/>
      <c r="C241" s="283">
        <v>104</v>
      </c>
      <c r="D241" s="269" t="s">
        <v>175</v>
      </c>
      <c r="E241" s="258" t="s">
        <v>437</v>
      </c>
      <c r="F241" s="266" t="s">
        <v>438</v>
      </c>
      <c r="G241" s="266"/>
      <c r="H241" s="266"/>
      <c r="I241" s="266"/>
      <c r="J241" s="271" t="s">
        <v>137</v>
      </c>
      <c r="K241" s="272">
        <v>1</v>
      </c>
      <c r="L241" s="140">
        <v>0</v>
      </c>
      <c r="M241" s="140"/>
      <c r="N241" s="160">
        <f t="shared" si="70"/>
        <v>0</v>
      </c>
      <c r="O241" s="160"/>
      <c r="P241" s="160"/>
      <c r="Q241" s="160"/>
      <c r="R241" s="179"/>
      <c r="T241" s="262"/>
      <c r="U241" s="263" t="s">
        <v>35</v>
      </c>
      <c r="V241" s="264">
        <v>0</v>
      </c>
      <c r="W241" s="264">
        <f t="shared" si="71"/>
        <v>0</v>
      </c>
      <c r="X241" s="264">
        <v>2.4E-2</v>
      </c>
      <c r="Y241" s="264">
        <f t="shared" si="72"/>
        <v>2.4E-2</v>
      </c>
      <c r="Z241" s="264">
        <v>0</v>
      </c>
      <c r="AA241" s="265">
        <f t="shared" si="73"/>
        <v>0</v>
      </c>
      <c r="AJ241" s="166" t="s">
        <v>316</v>
      </c>
      <c r="AL241" s="166" t="s">
        <v>175</v>
      </c>
      <c r="AM241" s="166" t="s">
        <v>88</v>
      </c>
      <c r="AQ241" s="166" t="s">
        <v>128</v>
      </c>
      <c r="AW241" s="223">
        <f t="shared" si="74"/>
        <v>0</v>
      </c>
      <c r="AX241" s="223">
        <f t="shared" si="75"/>
        <v>0</v>
      </c>
      <c r="AY241" s="223">
        <f t="shared" si="76"/>
        <v>0</v>
      </c>
      <c r="AZ241" s="223">
        <f t="shared" si="77"/>
        <v>0</v>
      </c>
      <c r="BA241" s="223">
        <f t="shared" si="78"/>
        <v>0</v>
      </c>
      <c r="BB241" s="166" t="s">
        <v>75</v>
      </c>
      <c r="BC241" s="223">
        <f t="shared" si="79"/>
        <v>0</v>
      </c>
      <c r="BD241" s="166" t="s">
        <v>297</v>
      </c>
      <c r="BE241" s="166" t="s">
        <v>439</v>
      </c>
    </row>
    <row r="242" spans="2:57" s="175" customFormat="1" ht="25.5" customHeight="1" x14ac:dyDescent="0.3">
      <c r="B242" s="176"/>
      <c r="C242" s="283">
        <v>105</v>
      </c>
      <c r="D242" s="283" t="s">
        <v>129</v>
      </c>
      <c r="E242" s="258" t="s">
        <v>440</v>
      </c>
      <c r="F242" s="294" t="s">
        <v>441</v>
      </c>
      <c r="G242" s="294"/>
      <c r="H242" s="294"/>
      <c r="I242" s="294"/>
      <c r="J242" s="289" t="s">
        <v>137</v>
      </c>
      <c r="K242" s="290">
        <v>2</v>
      </c>
      <c r="L242" s="150">
        <v>0</v>
      </c>
      <c r="M242" s="150"/>
      <c r="N242" s="162">
        <f t="shared" si="70"/>
        <v>0</v>
      </c>
      <c r="O242" s="162"/>
      <c r="P242" s="162"/>
      <c r="Q242" s="162"/>
      <c r="R242" s="179"/>
      <c r="T242" s="262"/>
      <c r="U242" s="263" t="s">
        <v>35</v>
      </c>
      <c r="V242" s="264">
        <v>0.32700000000000001</v>
      </c>
      <c r="W242" s="264">
        <f t="shared" si="71"/>
        <v>0.65400000000000003</v>
      </c>
      <c r="X242" s="264">
        <v>0</v>
      </c>
      <c r="Y242" s="264">
        <f t="shared" si="72"/>
        <v>0</v>
      </c>
      <c r="Z242" s="264">
        <v>0</v>
      </c>
      <c r="AA242" s="265">
        <f t="shared" si="73"/>
        <v>0</v>
      </c>
      <c r="AJ242" s="166" t="s">
        <v>297</v>
      </c>
      <c r="AL242" s="166" t="s">
        <v>129</v>
      </c>
      <c r="AM242" s="166" t="s">
        <v>88</v>
      </c>
      <c r="AQ242" s="166" t="s">
        <v>128</v>
      </c>
      <c r="AW242" s="223">
        <f t="shared" si="74"/>
        <v>0</v>
      </c>
      <c r="AX242" s="223">
        <f t="shared" si="75"/>
        <v>0</v>
      </c>
      <c r="AY242" s="223">
        <f t="shared" si="76"/>
        <v>0</v>
      </c>
      <c r="AZ242" s="223">
        <f t="shared" si="77"/>
        <v>0</v>
      </c>
      <c r="BA242" s="223">
        <f t="shared" si="78"/>
        <v>0</v>
      </c>
      <c r="BB242" s="166" t="s">
        <v>75</v>
      </c>
      <c r="BC242" s="223">
        <f t="shared" si="79"/>
        <v>0</v>
      </c>
      <c r="BD242" s="166" t="s">
        <v>297</v>
      </c>
      <c r="BE242" s="166" t="s">
        <v>442</v>
      </c>
    </row>
    <row r="243" spans="2:57" s="175" customFormat="1" ht="25.5" customHeight="1" x14ac:dyDescent="0.3">
      <c r="B243" s="176"/>
      <c r="C243" s="283">
        <v>106</v>
      </c>
      <c r="D243" s="269" t="s">
        <v>175</v>
      </c>
      <c r="E243" s="258" t="s">
        <v>443</v>
      </c>
      <c r="F243" s="294" t="s">
        <v>444</v>
      </c>
      <c r="G243" s="294"/>
      <c r="H243" s="294"/>
      <c r="I243" s="294"/>
      <c r="J243" s="271" t="s">
        <v>137</v>
      </c>
      <c r="K243" s="272">
        <v>2</v>
      </c>
      <c r="L243" s="140">
        <v>0</v>
      </c>
      <c r="M243" s="140"/>
      <c r="N243" s="160">
        <f t="shared" si="70"/>
        <v>0</v>
      </c>
      <c r="O243" s="160"/>
      <c r="P243" s="160"/>
      <c r="Q243" s="160"/>
      <c r="R243" s="179"/>
      <c r="T243" s="262"/>
      <c r="U243" s="263" t="s">
        <v>35</v>
      </c>
      <c r="V243" s="264">
        <v>0</v>
      </c>
      <c r="W243" s="264">
        <f t="shared" si="71"/>
        <v>0</v>
      </c>
      <c r="X243" s="264">
        <v>5.0000000000000002E-5</v>
      </c>
      <c r="Y243" s="264">
        <f t="shared" si="72"/>
        <v>1E-4</v>
      </c>
      <c r="Z243" s="264">
        <v>0</v>
      </c>
      <c r="AA243" s="265">
        <f t="shared" si="73"/>
        <v>0</v>
      </c>
      <c r="AJ243" s="166" t="s">
        <v>316</v>
      </c>
      <c r="AL243" s="166" t="s">
        <v>175</v>
      </c>
      <c r="AM243" s="166" t="s">
        <v>88</v>
      </c>
      <c r="AQ243" s="166" t="s">
        <v>128</v>
      </c>
      <c r="AW243" s="223">
        <f t="shared" si="74"/>
        <v>0</v>
      </c>
      <c r="AX243" s="223">
        <f t="shared" si="75"/>
        <v>0</v>
      </c>
      <c r="AY243" s="223">
        <f t="shared" si="76"/>
        <v>0</v>
      </c>
      <c r="AZ243" s="223">
        <f t="shared" si="77"/>
        <v>0</v>
      </c>
      <c r="BA243" s="223">
        <f t="shared" si="78"/>
        <v>0</v>
      </c>
      <c r="BB243" s="166" t="s">
        <v>75</v>
      </c>
      <c r="BC243" s="223">
        <f t="shared" si="79"/>
        <v>0</v>
      </c>
      <c r="BD243" s="166" t="s">
        <v>297</v>
      </c>
      <c r="BE243" s="166" t="s">
        <v>445</v>
      </c>
    </row>
    <row r="244" spans="2:57" s="175" customFormat="1" ht="38.25" customHeight="1" x14ac:dyDescent="0.3">
      <c r="B244" s="176"/>
      <c r="C244" s="283">
        <v>107</v>
      </c>
      <c r="D244" s="283" t="s">
        <v>129</v>
      </c>
      <c r="E244" s="258" t="s">
        <v>446</v>
      </c>
      <c r="F244" s="294" t="s">
        <v>447</v>
      </c>
      <c r="G244" s="294"/>
      <c r="H244" s="294"/>
      <c r="I244" s="294"/>
      <c r="J244" s="289" t="s">
        <v>137</v>
      </c>
      <c r="K244" s="290">
        <v>8</v>
      </c>
      <c r="L244" s="150">
        <v>0</v>
      </c>
      <c r="M244" s="150"/>
      <c r="N244" s="162">
        <f t="shared" si="70"/>
        <v>0</v>
      </c>
      <c r="O244" s="162"/>
      <c r="P244" s="162"/>
      <c r="Q244" s="162"/>
      <c r="R244" s="179"/>
      <c r="T244" s="262"/>
      <c r="U244" s="263" t="s">
        <v>35</v>
      </c>
      <c r="V244" s="264">
        <v>0.26</v>
      </c>
      <c r="W244" s="264">
        <f t="shared" si="71"/>
        <v>2.08</v>
      </c>
      <c r="X244" s="264">
        <v>0</v>
      </c>
      <c r="Y244" s="264">
        <f t="shared" si="72"/>
        <v>0</v>
      </c>
      <c r="Z244" s="264">
        <v>0</v>
      </c>
      <c r="AA244" s="265">
        <f t="shared" si="73"/>
        <v>0</v>
      </c>
      <c r="AJ244" s="166" t="s">
        <v>297</v>
      </c>
      <c r="AL244" s="166" t="s">
        <v>129</v>
      </c>
      <c r="AM244" s="166" t="s">
        <v>88</v>
      </c>
      <c r="AQ244" s="166" t="s">
        <v>128</v>
      </c>
      <c r="AW244" s="223">
        <f t="shared" si="74"/>
        <v>0</v>
      </c>
      <c r="AX244" s="223">
        <f t="shared" si="75"/>
        <v>0</v>
      </c>
      <c r="AY244" s="223">
        <f t="shared" si="76"/>
        <v>0</v>
      </c>
      <c r="AZ244" s="223">
        <f t="shared" si="77"/>
        <v>0</v>
      </c>
      <c r="BA244" s="223">
        <f t="shared" si="78"/>
        <v>0</v>
      </c>
      <c r="BB244" s="166" t="s">
        <v>75</v>
      </c>
      <c r="BC244" s="223">
        <f t="shared" si="79"/>
        <v>0</v>
      </c>
      <c r="BD244" s="166" t="s">
        <v>297</v>
      </c>
      <c r="BE244" s="166" t="s">
        <v>448</v>
      </c>
    </row>
    <row r="245" spans="2:57" s="175" customFormat="1" ht="16.5" customHeight="1" x14ac:dyDescent="0.3">
      <c r="B245" s="176"/>
      <c r="C245" s="283">
        <v>108</v>
      </c>
      <c r="D245" s="269" t="s">
        <v>175</v>
      </c>
      <c r="E245" s="258" t="s">
        <v>449</v>
      </c>
      <c r="F245" s="294" t="s">
        <v>450</v>
      </c>
      <c r="G245" s="294"/>
      <c r="H245" s="294"/>
      <c r="I245" s="294"/>
      <c r="J245" s="271" t="s">
        <v>137</v>
      </c>
      <c r="K245" s="272">
        <v>8</v>
      </c>
      <c r="L245" s="151">
        <v>0</v>
      </c>
      <c r="M245" s="152"/>
      <c r="N245" s="160">
        <f t="shared" si="70"/>
        <v>0</v>
      </c>
      <c r="O245" s="160"/>
      <c r="P245" s="160"/>
      <c r="Q245" s="160"/>
      <c r="R245" s="179"/>
      <c r="T245" s="262"/>
      <c r="U245" s="263" t="s">
        <v>35</v>
      </c>
      <c r="V245" s="264">
        <v>0</v>
      </c>
      <c r="W245" s="264">
        <f t="shared" si="71"/>
        <v>0</v>
      </c>
      <c r="X245" s="264">
        <v>6.0000000000000002E-5</v>
      </c>
      <c r="Y245" s="264">
        <f t="shared" si="72"/>
        <v>4.8000000000000001E-4</v>
      </c>
      <c r="Z245" s="264">
        <v>0</v>
      </c>
      <c r="AA245" s="265">
        <f t="shared" si="73"/>
        <v>0</v>
      </c>
      <c r="AJ245" s="166" t="s">
        <v>316</v>
      </c>
      <c r="AL245" s="166" t="s">
        <v>175</v>
      </c>
      <c r="AM245" s="166" t="s">
        <v>88</v>
      </c>
      <c r="AQ245" s="166" t="s">
        <v>128</v>
      </c>
      <c r="AW245" s="223">
        <f t="shared" si="74"/>
        <v>0</v>
      </c>
      <c r="AX245" s="223">
        <f t="shared" si="75"/>
        <v>0</v>
      </c>
      <c r="AY245" s="223">
        <f t="shared" si="76"/>
        <v>0</v>
      </c>
      <c r="AZ245" s="223">
        <f t="shared" si="77"/>
        <v>0</v>
      </c>
      <c r="BA245" s="223">
        <f t="shared" si="78"/>
        <v>0</v>
      </c>
      <c r="BB245" s="166" t="s">
        <v>75</v>
      </c>
      <c r="BC245" s="223">
        <f t="shared" si="79"/>
        <v>0</v>
      </c>
      <c r="BD245" s="166" t="s">
        <v>297</v>
      </c>
      <c r="BE245" s="166" t="s">
        <v>451</v>
      </c>
    </row>
    <row r="246" spans="2:57" s="175" customFormat="1" ht="25.5" customHeight="1" x14ac:dyDescent="0.3">
      <c r="B246" s="176"/>
      <c r="C246" s="283">
        <v>109</v>
      </c>
      <c r="D246" s="283" t="s">
        <v>129</v>
      </c>
      <c r="E246" s="258" t="s">
        <v>452</v>
      </c>
      <c r="F246" s="294" t="s">
        <v>453</v>
      </c>
      <c r="G246" s="294"/>
      <c r="H246" s="294"/>
      <c r="I246" s="294"/>
      <c r="J246" s="289" t="s">
        <v>137</v>
      </c>
      <c r="K246" s="290">
        <v>1</v>
      </c>
      <c r="L246" s="151">
        <v>0</v>
      </c>
      <c r="M246" s="152"/>
      <c r="N246" s="162">
        <f t="shared" si="70"/>
        <v>0</v>
      </c>
      <c r="O246" s="162"/>
      <c r="P246" s="162"/>
      <c r="Q246" s="162"/>
      <c r="R246" s="179"/>
      <c r="T246" s="262"/>
      <c r="U246" s="263" t="s">
        <v>35</v>
      </c>
      <c r="V246" s="264">
        <v>0.50600000000000001</v>
      </c>
      <c r="W246" s="264">
        <f t="shared" si="71"/>
        <v>0.50600000000000001</v>
      </c>
      <c r="X246" s="264">
        <v>0</v>
      </c>
      <c r="Y246" s="264">
        <f t="shared" si="72"/>
        <v>0</v>
      </c>
      <c r="Z246" s="264">
        <v>0</v>
      </c>
      <c r="AA246" s="265">
        <f t="shared" si="73"/>
        <v>0</v>
      </c>
      <c r="AJ246" s="166" t="s">
        <v>297</v>
      </c>
      <c r="AL246" s="166" t="s">
        <v>129</v>
      </c>
      <c r="AM246" s="166" t="s">
        <v>88</v>
      </c>
      <c r="AQ246" s="166" t="s">
        <v>128</v>
      </c>
      <c r="AW246" s="223">
        <f t="shared" si="74"/>
        <v>0</v>
      </c>
      <c r="AX246" s="223">
        <f t="shared" si="75"/>
        <v>0</v>
      </c>
      <c r="AY246" s="223">
        <f t="shared" si="76"/>
        <v>0</v>
      </c>
      <c r="AZ246" s="223">
        <f t="shared" si="77"/>
        <v>0</v>
      </c>
      <c r="BA246" s="223">
        <f t="shared" si="78"/>
        <v>0</v>
      </c>
      <c r="BB246" s="166" t="s">
        <v>75</v>
      </c>
      <c r="BC246" s="223">
        <f t="shared" si="79"/>
        <v>0</v>
      </c>
      <c r="BD246" s="166" t="s">
        <v>297</v>
      </c>
      <c r="BE246" s="166" t="s">
        <v>454</v>
      </c>
    </row>
    <row r="247" spans="2:57" s="175" customFormat="1" ht="16.5" customHeight="1" x14ac:dyDescent="0.3">
      <c r="B247" s="176"/>
      <c r="C247" s="283">
        <v>110</v>
      </c>
      <c r="D247" s="269" t="s">
        <v>175</v>
      </c>
      <c r="E247" s="258" t="s">
        <v>455</v>
      </c>
      <c r="F247" s="294" t="s">
        <v>456</v>
      </c>
      <c r="G247" s="294"/>
      <c r="H247" s="294"/>
      <c r="I247" s="294"/>
      <c r="J247" s="271" t="s">
        <v>137</v>
      </c>
      <c r="K247" s="272">
        <v>1</v>
      </c>
      <c r="L247" s="151">
        <v>0</v>
      </c>
      <c r="M247" s="152"/>
      <c r="N247" s="160">
        <f t="shared" si="70"/>
        <v>0</v>
      </c>
      <c r="O247" s="160"/>
      <c r="P247" s="160"/>
      <c r="Q247" s="160"/>
      <c r="R247" s="179"/>
      <c r="T247" s="262"/>
      <c r="U247" s="263" t="s">
        <v>35</v>
      </c>
      <c r="V247" s="264">
        <v>0</v>
      </c>
      <c r="W247" s="264">
        <f t="shared" si="71"/>
        <v>0</v>
      </c>
      <c r="X247" s="264">
        <v>5.8E-4</v>
      </c>
      <c r="Y247" s="264">
        <f t="shared" si="72"/>
        <v>5.8E-4</v>
      </c>
      <c r="Z247" s="264">
        <v>0</v>
      </c>
      <c r="AA247" s="265">
        <f t="shared" si="73"/>
        <v>0</v>
      </c>
      <c r="AJ247" s="166" t="s">
        <v>316</v>
      </c>
      <c r="AL247" s="166" t="s">
        <v>175</v>
      </c>
      <c r="AM247" s="166" t="s">
        <v>88</v>
      </c>
      <c r="AQ247" s="166" t="s">
        <v>128</v>
      </c>
      <c r="AW247" s="223">
        <f t="shared" si="74"/>
        <v>0</v>
      </c>
      <c r="AX247" s="223">
        <f t="shared" si="75"/>
        <v>0</v>
      </c>
      <c r="AY247" s="223">
        <f t="shared" si="76"/>
        <v>0</v>
      </c>
      <c r="AZ247" s="223">
        <f t="shared" si="77"/>
        <v>0</v>
      </c>
      <c r="BA247" s="223">
        <f t="shared" si="78"/>
        <v>0</v>
      </c>
      <c r="BB247" s="166" t="s">
        <v>75</v>
      </c>
      <c r="BC247" s="223">
        <f t="shared" si="79"/>
        <v>0</v>
      </c>
      <c r="BD247" s="166" t="s">
        <v>297</v>
      </c>
      <c r="BE247" s="166" t="s">
        <v>457</v>
      </c>
    </row>
    <row r="248" spans="2:57" s="175" customFormat="1" ht="16.5" customHeight="1" x14ac:dyDescent="0.3">
      <c r="B248" s="176"/>
      <c r="C248" s="283">
        <v>111</v>
      </c>
      <c r="D248" s="283" t="s">
        <v>129</v>
      </c>
      <c r="E248" s="258" t="s">
        <v>458</v>
      </c>
      <c r="F248" s="294" t="s">
        <v>459</v>
      </c>
      <c r="G248" s="294"/>
      <c r="H248" s="294"/>
      <c r="I248" s="294"/>
      <c r="J248" s="289" t="s">
        <v>137</v>
      </c>
      <c r="K248" s="290">
        <v>10</v>
      </c>
      <c r="L248" s="151">
        <v>0</v>
      </c>
      <c r="M248" s="152"/>
      <c r="N248" s="162">
        <f t="shared" si="70"/>
        <v>0</v>
      </c>
      <c r="O248" s="162"/>
      <c r="P248" s="162"/>
      <c r="Q248" s="162"/>
      <c r="R248" s="179"/>
      <c r="T248" s="262"/>
      <c r="U248" s="263" t="s">
        <v>35</v>
      </c>
      <c r="V248" s="264">
        <v>0.91800000000000004</v>
      </c>
      <c r="W248" s="264">
        <f t="shared" si="71"/>
        <v>9.18</v>
      </c>
      <c r="X248" s="264">
        <v>0</v>
      </c>
      <c r="Y248" s="264">
        <f t="shared" si="72"/>
        <v>0</v>
      </c>
      <c r="Z248" s="264">
        <v>0</v>
      </c>
      <c r="AA248" s="265">
        <f t="shared" si="73"/>
        <v>0</v>
      </c>
      <c r="AJ248" s="166" t="s">
        <v>297</v>
      </c>
      <c r="AL248" s="166" t="s">
        <v>129</v>
      </c>
      <c r="AM248" s="166" t="s">
        <v>88</v>
      </c>
      <c r="AQ248" s="166" t="s">
        <v>128</v>
      </c>
      <c r="AW248" s="223">
        <f t="shared" si="74"/>
        <v>0</v>
      </c>
      <c r="AX248" s="223">
        <f t="shared" si="75"/>
        <v>0</v>
      </c>
      <c r="AY248" s="223">
        <f t="shared" si="76"/>
        <v>0</v>
      </c>
      <c r="AZ248" s="223">
        <f t="shared" si="77"/>
        <v>0</v>
      </c>
      <c r="BA248" s="223">
        <f t="shared" si="78"/>
        <v>0</v>
      </c>
      <c r="BB248" s="166" t="s">
        <v>75</v>
      </c>
      <c r="BC248" s="223">
        <f t="shared" si="79"/>
        <v>0</v>
      </c>
      <c r="BD248" s="166" t="s">
        <v>297</v>
      </c>
      <c r="BE248" s="166" t="s">
        <v>460</v>
      </c>
    </row>
    <row r="249" spans="2:57" s="175" customFormat="1" ht="25.5" customHeight="1" x14ac:dyDescent="0.3">
      <c r="B249" s="176"/>
      <c r="C249" s="283">
        <v>112</v>
      </c>
      <c r="D249" s="269" t="s">
        <v>175</v>
      </c>
      <c r="E249" s="258" t="s">
        <v>461</v>
      </c>
      <c r="F249" s="294" t="s">
        <v>462</v>
      </c>
      <c r="G249" s="294"/>
      <c r="H249" s="294"/>
      <c r="I249" s="294"/>
      <c r="J249" s="271" t="s">
        <v>137</v>
      </c>
      <c r="K249" s="272">
        <v>8</v>
      </c>
      <c r="L249" s="151">
        <v>0</v>
      </c>
      <c r="M249" s="152"/>
      <c r="N249" s="160">
        <f t="shared" si="70"/>
        <v>0</v>
      </c>
      <c r="O249" s="160"/>
      <c r="P249" s="160"/>
      <c r="Q249" s="160"/>
      <c r="R249" s="179"/>
      <c r="T249" s="262"/>
      <c r="U249" s="263" t="s">
        <v>35</v>
      </c>
      <c r="V249" s="264">
        <v>0</v>
      </c>
      <c r="W249" s="264">
        <f t="shared" si="71"/>
        <v>0</v>
      </c>
      <c r="X249" s="264">
        <v>4.0000000000000001E-3</v>
      </c>
      <c r="Y249" s="264">
        <f t="shared" si="72"/>
        <v>3.2000000000000001E-2</v>
      </c>
      <c r="Z249" s="264">
        <v>0</v>
      </c>
      <c r="AA249" s="265">
        <f t="shared" si="73"/>
        <v>0</v>
      </c>
      <c r="AJ249" s="166" t="s">
        <v>316</v>
      </c>
      <c r="AL249" s="166" t="s">
        <v>175</v>
      </c>
      <c r="AM249" s="166" t="s">
        <v>88</v>
      </c>
      <c r="AQ249" s="166" t="s">
        <v>128</v>
      </c>
      <c r="AW249" s="223">
        <f t="shared" si="74"/>
        <v>0</v>
      </c>
      <c r="AX249" s="223">
        <f t="shared" si="75"/>
        <v>0</v>
      </c>
      <c r="AY249" s="223">
        <f t="shared" si="76"/>
        <v>0</v>
      </c>
      <c r="AZ249" s="223">
        <f t="shared" si="77"/>
        <v>0</v>
      </c>
      <c r="BA249" s="223">
        <f t="shared" si="78"/>
        <v>0</v>
      </c>
      <c r="BB249" s="166" t="s">
        <v>75</v>
      </c>
      <c r="BC249" s="223">
        <f t="shared" si="79"/>
        <v>0</v>
      </c>
      <c r="BD249" s="166" t="s">
        <v>297</v>
      </c>
      <c r="BE249" s="166" t="s">
        <v>463</v>
      </c>
    </row>
    <row r="250" spans="2:57" s="175" customFormat="1" ht="38.25" customHeight="1" x14ac:dyDescent="0.3">
      <c r="B250" s="176"/>
      <c r="C250" s="283">
        <v>113</v>
      </c>
      <c r="D250" s="269" t="s">
        <v>175</v>
      </c>
      <c r="E250" s="258" t="s">
        <v>464</v>
      </c>
      <c r="F250" s="294" t="s">
        <v>609</v>
      </c>
      <c r="G250" s="294"/>
      <c r="H250" s="294"/>
      <c r="I250" s="294"/>
      <c r="J250" s="271" t="s">
        <v>137</v>
      </c>
      <c r="K250" s="272">
        <v>1</v>
      </c>
      <c r="L250" s="151">
        <v>0</v>
      </c>
      <c r="M250" s="152"/>
      <c r="N250" s="160">
        <f t="shared" si="70"/>
        <v>0</v>
      </c>
      <c r="O250" s="160"/>
      <c r="P250" s="160"/>
      <c r="Q250" s="160"/>
      <c r="R250" s="179"/>
      <c r="T250" s="262"/>
      <c r="U250" s="263" t="s">
        <v>35</v>
      </c>
      <c r="V250" s="264">
        <v>0</v>
      </c>
      <c r="W250" s="264">
        <f t="shared" si="71"/>
        <v>0</v>
      </c>
      <c r="X250" s="264">
        <v>4.0000000000000001E-3</v>
      </c>
      <c r="Y250" s="264">
        <f t="shared" si="72"/>
        <v>4.0000000000000001E-3</v>
      </c>
      <c r="Z250" s="264">
        <v>0</v>
      </c>
      <c r="AA250" s="265">
        <f t="shared" si="73"/>
        <v>0</v>
      </c>
      <c r="AJ250" s="166" t="s">
        <v>316</v>
      </c>
      <c r="AL250" s="166" t="s">
        <v>175</v>
      </c>
      <c r="AM250" s="166" t="s">
        <v>88</v>
      </c>
      <c r="AQ250" s="166" t="s">
        <v>128</v>
      </c>
      <c r="AW250" s="223">
        <f t="shared" si="74"/>
        <v>0</v>
      </c>
      <c r="AX250" s="223">
        <f t="shared" si="75"/>
        <v>0</v>
      </c>
      <c r="AY250" s="223">
        <f t="shared" si="76"/>
        <v>0</v>
      </c>
      <c r="AZ250" s="223">
        <f t="shared" si="77"/>
        <v>0</v>
      </c>
      <c r="BA250" s="223">
        <f t="shared" si="78"/>
        <v>0</v>
      </c>
      <c r="BB250" s="166" t="s">
        <v>75</v>
      </c>
      <c r="BC250" s="223">
        <f t="shared" si="79"/>
        <v>0</v>
      </c>
      <c r="BD250" s="166" t="s">
        <v>297</v>
      </c>
      <c r="BE250" s="166" t="s">
        <v>465</v>
      </c>
    </row>
    <row r="251" spans="2:57" s="175" customFormat="1" ht="25.5" customHeight="1" x14ac:dyDescent="0.3">
      <c r="B251" s="176"/>
      <c r="C251" s="283">
        <v>114</v>
      </c>
      <c r="D251" s="269" t="s">
        <v>175</v>
      </c>
      <c r="E251" s="258" t="s">
        <v>466</v>
      </c>
      <c r="F251" s="294" t="s">
        <v>467</v>
      </c>
      <c r="G251" s="294"/>
      <c r="H251" s="294"/>
      <c r="I251" s="294"/>
      <c r="J251" s="271" t="s">
        <v>137</v>
      </c>
      <c r="K251" s="272">
        <v>1</v>
      </c>
      <c r="L251" s="151">
        <v>0</v>
      </c>
      <c r="M251" s="152"/>
      <c r="N251" s="160">
        <f t="shared" si="70"/>
        <v>0</v>
      </c>
      <c r="O251" s="160"/>
      <c r="P251" s="160"/>
      <c r="Q251" s="160"/>
      <c r="R251" s="179"/>
      <c r="T251" s="262"/>
      <c r="U251" s="263" t="s">
        <v>35</v>
      </c>
      <c r="V251" s="264">
        <v>0</v>
      </c>
      <c r="W251" s="264">
        <f t="shared" si="71"/>
        <v>0</v>
      </c>
      <c r="X251" s="264">
        <v>4.0000000000000001E-3</v>
      </c>
      <c r="Y251" s="264">
        <f t="shared" si="72"/>
        <v>4.0000000000000001E-3</v>
      </c>
      <c r="Z251" s="264">
        <v>0</v>
      </c>
      <c r="AA251" s="265">
        <f t="shared" si="73"/>
        <v>0</v>
      </c>
      <c r="AJ251" s="166" t="s">
        <v>316</v>
      </c>
      <c r="AL251" s="166" t="s">
        <v>175</v>
      </c>
      <c r="AM251" s="166" t="s">
        <v>88</v>
      </c>
      <c r="AQ251" s="166" t="s">
        <v>128</v>
      </c>
      <c r="AW251" s="223">
        <f t="shared" si="74"/>
        <v>0</v>
      </c>
      <c r="AX251" s="223">
        <f t="shared" si="75"/>
        <v>0</v>
      </c>
      <c r="AY251" s="223">
        <f t="shared" si="76"/>
        <v>0</v>
      </c>
      <c r="AZ251" s="223">
        <f t="shared" si="77"/>
        <v>0</v>
      </c>
      <c r="BA251" s="223">
        <f t="shared" si="78"/>
        <v>0</v>
      </c>
      <c r="BB251" s="166" t="s">
        <v>75</v>
      </c>
      <c r="BC251" s="223">
        <f t="shared" si="79"/>
        <v>0</v>
      </c>
      <c r="BD251" s="166" t="s">
        <v>297</v>
      </c>
      <c r="BE251" s="166" t="s">
        <v>468</v>
      </c>
    </row>
    <row r="252" spans="2:57" s="175" customFormat="1" ht="25.5" customHeight="1" x14ac:dyDescent="0.3">
      <c r="B252" s="176"/>
      <c r="C252" s="283">
        <v>115</v>
      </c>
      <c r="D252" s="283" t="s">
        <v>129</v>
      </c>
      <c r="E252" s="258" t="s">
        <v>469</v>
      </c>
      <c r="F252" s="294" t="s">
        <v>470</v>
      </c>
      <c r="G252" s="294"/>
      <c r="H252" s="294"/>
      <c r="I252" s="294"/>
      <c r="J252" s="289" t="s">
        <v>242</v>
      </c>
      <c r="K252" s="290">
        <v>60</v>
      </c>
      <c r="L252" s="151">
        <v>0</v>
      </c>
      <c r="M252" s="152"/>
      <c r="N252" s="162">
        <f t="shared" si="70"/>
        <v>0</v>
      </c>
      <c r="O252" s="162"/>
      <c r="P252" s="162"/>
      <c r="Q252" s="162"/>
      <c r="R252" s="179"/>
      <c r="T252" s="262"/>
      <c r="U252" s="263" t="s">
        <v>35</v>
      </c>
      <c r="V252" s="264">
        <v>0.497</v>
      </c>
      <c r="W252" s="264">
        <f t="shared" si="71"/>
        <v>29.82</v>
      </c>
      <c r="X252" s="264">
        <v>0</v>
      </c>
      <c r="Y252" s="264">
        <f t="shared" si="72"/>
        <v>0</v>
      </c>
      <c r="Z252" s="264">
        <v>0</v>
      </c>
      <c r="AA252" s="265">
        <f t="shared" si="73"/>
        <v>0</v>
      </c>
      <c r="AJ252" s="166" t="s">
        <v>297</v>
      </c>
      <c r="AL252" s="166" t="s">
        <v>129</v>
      </c>
      <c r="AM252" s="166" t="s">
        <v>88</v>
      </c>
      <c r="AQ252" s="166" t="s">
        <v>128</v>
      </c>
      <c r="AW252" s="223">
        <f t="shared" si="74"/>
        <v>0</v>
      </c>
      <c r="AX252" s="223">
        <f t="shared" si="75"/>
        <v>0</v>
      </c>
      <c r="AY252" s="223">
        <f t="shared" si="76"/>
        <v>0</v>
      </c>
      <c r="AZ252" s="223">
        <f t="shared" si="77"/>
        <v>0</v>
      </c>
      <c r="BA252" s="223">
        <f t="shared" si="78"/>
        <v>0</v>
      </c>
      <c r="BB252" s="166" t="s">
        <v>75</v>
      </c>
      <c r="BC252" s="223">
        <f t="shared" si="79"/>
        <v>0</v>
      </c>
      <c r="BD252" s="166" t="s">
        <v>297</v>
      </c>
      <c r="BE252" s="166" t="s">
        <v>471</v>
      </c>
    </row>
    <row r="253" spans="2:57" s="175" customFormat="1" ht="16.5" customHeight="1" x14ac:dyDescent="0.3">
      <c r="B253" s="176"/>
      <c r="C253" s="283">
        <v>116</v>
      </c>
      <c r="D253" s="269" t="s">
        <v>175</v>
      </c>
      <c r="E253" s="258" t="s">
        <v>472</v>
      </c>
      <c r="F253" s="294" t="s">
        <v>473</v>
      </c>
      <c r="G253" s="294"/>
      <c r="H253" s="294"/>
      <c r="I253" s="294"/>
      <c r="J253" s="271" t="s">
        <v>144</v>
      </c>
      <c r="K253" s="272">
        <v>60</v>
      </c>
      <c r="L253" s="151">
        <v>0</v>
      </c>
      <c r="M253" s="152"/>
      <c r="N253" s="160">
        <f t="shared" si="70"/>
        <v>0</v>
      </c>
      <c r="O253" s="160"/>
      <c r="P253" s="160"/>
      <c r="Q253" s="160"/>
      <c r="R253" s="179"/>
      <c r="T253" s="262"/>
      <c r="U253" s="263" t="s">
        <v>35</v>
      </c>
      <c r="V253" s="264">
        <v>0</v>
      </c>
      <c r="W253" s="264">
        <f t="shared" si="71"/>
        <v>0</v>
      </c>
      <c r="X253" s="264">
        <v>1E-3</v>
      </c>
      <c r="Y253" s="264">
        <f t="shared" si="72"/>
        <v>0.06</v>
      </c>
      <c r="Z253" s="264">
        <v>0</v>
      </c>
      <c r="AA253" s="265">
        <f t="shared" si="73"/>
        <v>0</v>
      </c>
      <c r="AJ253" s="166" t="s">
        <v>316</v>
      </c>
      <c r="AL253" s="166" t="s">
        <v>175</v>
      </c>
      <c r="AM253" s="166" t="s">
        <v>88</v>
      </c>
      <c r="AQ253" s="166" t="s">
        <v>128</v>
      </c>
      <c r="AW253" s="223">
        <f t="shared" si="74"/>
        <v>0</v>
      </c>
      <c r="AX253" s="223">
        <f t="shared" si="75"/>
        <v>0</v>
      </c>
      <c r="AY253" s="223">
        <f t="shared" si="76"/>
        <v>0</v>
      </c>
      <c r="AZ253" s="223">
        <f t="shared" si="77"/>
        <v>0</v>
      </c>
      <c r="BA253" s="223">
        <f t="shared" si="78"/>
        <v>0</v>
      </c>
      <c r="BB253" s="166" t="s">
        <v>75</v>
      </c>
      <c r="BC253" s="223">
        <f t="shared" si="79"/>
        <v>0</v>
      </c>
      <c r="BD253" s="166" t="s">
        <v>297</v>
      </c>
      <c r="BE253" s="166" t="s">
        <v>474</v>
      </c>
    </row>
    <row r="254" spans="2:57" s="175" customFormat="1" ht="16.5" customHeight="1" x14ac:dyDescent="0.3">
      <c r="B254" s="176"/>
      <c r="C254" s="283">
        <v>117</v>
      </c>
      <c r="D254" s="283" t="s">
        <v>129</v>
      </c>
      <c r="E254" s="258" t="s">
        <v>475</v>
      </c>
      <c r="F254" s="294" t="s">
        <v>476</v>
      </c>
      <c r="G254" s="294"/>
      <c r="H254" s="294"/>
      <c r="I254" s="294"/>
      <c r="J254" s="289" t="s">
        <v>256</v>
      </c>
      <c r="K254" s="290">
        <v>1</v>
      </c>
      <c r="L254" s="151">
        <v>0</v>
      </c>
      <c r="M254" s="152"/>
      <c r="N254" s="162">
        <f t="shared" si="70"/>
        <v>0</v>
      </c>
      <c r="O254" s="162"/>
      <c r="P254" s="162"/>
      <c r="Q254" s="162"/>
      <c r="R254" s="179"/>
      <c r="T254" s="262"/>
      <c r="U254" s="263" t="s">
        <v>35</v>
      </c>
      <c r="V254" s="264">
        <v>0.54400000000000004</v>
      </c>
      <c r="W254" s="264">
        <f t="shared" si="71"/>
        <v>0.54400000000000004</v>
      </c>
      <c r="X254" s="264">
        <v>0</v>
      </c>
      <c r="Y254" s="264">
        <f t="shared" si="72"/>
        <v>0</v>
      </c>
      <c r="Z254" s="264">
        <v>0</v>
      </c>
      <c r="AA254" s="265">
        <f t="shared" si="73"/>
        <v>0</v>
      </c>
      <c r="AJ254" s="166" t="s">
        <v>297</v>
      </c>
      <c r="AL254" s="166" t="s">
        <v>129</v>
      </c>
      <c r="AM254" s="166" t="s">
        <v>88</v>
      </c>
      <c r="AQ254" s="166" t="s">
        <v>128</v>
      </c>
      <c r="AW254" s="223">
        <f t="shared" si="74"/>
        <v>0</v>
      </c>
      <c r="AX254" s="223">
        <f t="shared" si="75"/>
        <v>0</v>
      </c>
      <c r="AY254" s="223">
        <f t="shared" si="76"/>
        <v>0</v>
      </c>
      <c r="AZ254" s="223">
        <f t="shared" si="77"/>
        <v>0</v>
      </c>
      <c r="BA254" s="223">
        <f t="shared" si="78"/>
        <v>0</v>
      </c>
      <c r="BB254" s="166" t="s">
        <v>75</v>
      </c>
      <c r="BC254" s="223">
        <f t="shared" si="79"/>
        <v>0</v>
      </c>
      <c r="BD254" s="166" t="s">
        <v>297</v>
      </c>
      <c r="BE254" s="166" t="s">
        <v>477</v>
      </c>
    </row>
    <row r="255" spans="2:57" s="175" customFormat="1" ht="16.5" customHeight="1" x14ac:dyDescent="0.3">
      <c r="B255" s="176"/>
      <c r="C255" s="283">
        <v>118</v>
      </c>
      <c r="D255" s="283" t="s">
        <v>129</v>
      </c>
      <c r="E255" s="258" t="s">
        <v>478</v>
      </c>
      <c r="F255" s="294" t="s">
        <v>479</v>
      </c>
      <c r="G255" s="294"/>
      <c r="H255" s="294"/>
      <c r="I255" s="294"/>
      <c r="J255" s="289" t="s">
        <v>137</v>
      </c>
      <c r="K255" s="290">
        <v>10</v>
      </c>
      <c r="L255" s="151">
        <v>0</v>
      </c>
      <c r="M255" s="152"/>
      <c r="N255" s="162">
        <f t="shared" si="70"/>
        <v>0</v>
      </c>
      <c r="O255" s="162"/>
      <c r="P255" s="162"/>
      <c r="Q255" s="162"/>
      <c r="R255" s="179"/>
      <c r="T255" s="262"/>
      <c r="U255" s="263" t="s">
        <v>35</v>
      </c>
      <c r="V255" s="264">
        <v>0.35199999999999998</v>
      </c>
      <c r="W255" s="264">
        <f t="shared" si="71"/>
        <v>3.5199999999999996</v>
      </c>
      <c r="X255" s="264">
        <v>0</v>
      </c>
      <c r="Y255" s="264">
        <f t="shared" si="72"/>
        <v>0</v>
      </c>
      <c r="Z255" s="264">
        <v>0</v>
      </c>
      <c r="AA255" s="265">
        <f t="shared" si="73"/>
        <v>0</v>
      </c>
      <c r="AJ255" s="166" t="s">
        <v>297</v>
      </c>
      <c r="AL255" s="166" t="s">
        <v>129</v>
      </c>
      <c r="AM255" s="166" t="s">
        <v>88</v>
      </c>
      <c r="AQ255" s="166" t="s">
        <v>128</v>
      </c>
      <c r="AW255" s="223">
        <f t="shared" si="74"/>
        <v>0</v>
      </c>
      <c r="AX255" s="223">
        <f t="shared" si="75"/>
        <v>0</v>
      </c>
      <c r="AY255" s="223">
        <f t="shared" si="76"/>
        <v>0</v>
      </c>
      <c r="AZ255" s="223">
        <f t="shared" si="77"/>
        <v>0</v>
      </c>
      <c r="BA255" s="223">
        <f t="shared" si="78"/>
        <v>0</v>
      </c>
      <c r="BB255" s="166" t="s">
        <v>75</v>
      </c>
      <c r="BC255" s="223">
        <f t="shared" si="79"/>
        <v>0</v>
      </c>
      <c r="BD255" s="166" t="s">
        <v>297</v>
      </c>
      <c r="BE255" s="166" t="s">
        <v>480</v>
      </c>
    </row>
    <row r="256" spans="2:57" s="175" customFormat="1" ht="25.5" customHeight="1" x14ac:dyDescent="0.3">
      <c r="B256" s="176"/>
      <c r="C256" s="283">
        <v>119</v>
      </c>
      <c r="D256" s="269" t="s">
        <v>175</v>
      </c>
      <c r="E256" s="258" t="s">
        <v>481</v>
      </c>
      <c r="F256" s="294" t="s">
        <v>482</v>
      </c>
      <c r="G256" s="294"/>
      <c r="H256" s="294"/>
      <c r="I256" s="294"/>
      <c r="J256" s="271" t="s">
        <v>137</v>
      </c>
      <c r="K256" s="272">
        <v>6</v>
      </c>
      <c r="L256" s="151">
        <v>0</v>
      </c>
      <c r="M256" s="152"/>
      <c r="N256" s="160">
        <f t="shared" si="70"/>
        <v>0</v>
      </c>
      <c r="O256" s="160"/>
      <c r="P256" s="160"/>
      <c r="Q256" s="160"/>
      <c r="R256" s="179"/>
      <c r="T256" s="262"/>
      <c r="U256" s="263" t="s">
        <v>35</v>
      </c>
      <c r="V256" s="264">
        <v>0</v>
      </c>
      <c r="W256" s="264">
        <f t="shared" si="71"/>
        <v>0</v>
      </c>
      <c r="X256" s="264">
        <v>1.2999999999999999E-4</v>
      </c>
      <c r="Y256" s="264">
        <f t="shared" si="72"/>
        <v>7.7999999999999988E-4</v>
      </c>
      <c r="Z256" s="264">
        <v>0</v>
      </c>
      <c r="AA256" s="265">
        <f t="shared" si="73"/>
        <v>0</v>
      </c>
      <c r="AJ256" s="166" t="s">
        <v>316</v>
      </c>
      <c r="AL256" s="166" t="s">
        <v>175</v>
      </c>
      <c r="AM256" s="166" t="s">
        <v>88</v>
      </c>
      <c r="AQ256" s="166" t="s">
        <v>128</v>
      </c>
      <c r="AW256" s="223">
        <f t="shared" si="74"/>
        <v>0</v>
      </c>
      <c r="AX256" s="223">
        <f t="shared" si="75"/>
        <v>0</v>
      </c>
      <c r="AY256" s="223">
        <f t="shared" si="76"/>
        <v>0</v>
      </c>
      <c r="AZ256" s="223">
        <f t="shared" si="77"/>
        <v>0</v>
      </c>
      <c r="BA256" s="223">
        <f t="shared" si="78"/>
        <v>0</v>
      </c>
      <c r="BB256" s="166" t="s">
        <v>75</v>
      </c>
      <c r="BC256" s="223">
        <f t="shared" si="79"/>
        <v>0</v>
      </c>
      <c r="BD256" s="166" t="s">
        <v>297</v>
      </c>
      <c r="BE256" s="166" t="s">
        <v>483</v>
      </c>
    </row>
    <row r="257" spans="2:57" s="175" customFormat="1" ht="16.5" customHeight="1" x14ac:dyDescent="0.3">
      <c r="B257" s="176"/>
      <c r="C257" s="283">
        <v>120</v>
      </c>
      <c r="D257" s="269" t="s">
        <v>175</v>
      </c>
      <c r="E257" s="258" t="s">
        <v>484</v>
      </c>
      <c r="F257" s="294" t="s">
        <v>485</v>
      </c>
      <c r="G257" s="294"/>
      <c r="H257" s="294"/>
      <c r="I257" s="294"/>
      <c r="J257" s="271" t="s">
        <v>137</v>
      </c>
      <c r="K257" s="272">
        <v>8</v>
      </c>
      <c r="L257" s="151">
        <v>0</v>
      </c>
      <c r="M257" s="152"/>
      <c r="N257" s="160">
        <f t="shared" si="70"/>
        <v>0</v>
      </c>
      <c r="O257" s="160"/>
      <c r="P257" s="160"/>
      <c r="Q257" s="160"/>
      <c r="R257" s="179"/>
      <c r="T257" s="262"/>
      <c r="U257" s="263" t="s">
        <v>35</v>
      </c>
      <c r="V257" s="264">
        <v>0</v>
      </c>
      <c r="W257" s="264">
        <f t="shared" si="71"/>
        <v>0</v>
      </c>
      <c r="X257" s="264">
        <v>6.3000000000000003E-4</v>
      </c>
      <c r="Y257" s="264">
        <f t="shared" si="72"/>
        <v>5.0400000000000002E-3</v>
      </c>
      <c r="Z257" s="264">
        <v>0</v>
      </c>
      <c r="AA257" s="265">
        <f t="shared" si="73"/>
        <v>0</v>
      </c>
      <c r="AJ257" s="166" t="s">
        <v>316</v>
      </c>
      <c r="AL257" s="166" t="s">
        <v>175</v>
      </c>
      <c r="AM257" s="166" t="s">
        <v>88</v>
      </c>
      <c r="AQ257" s="166" t="s">
        <v>128</v>
      </c>
      <c r="AW257" s="223">
        <f t="shared" si="74"/>
        <v>0</v>
      </c>
      <c r="AX257" s="223">
        <f t="shared" si="75"/>
        <v>0</v>
      </c>
      <c r="AY257" s="223">
        <f t="shared" si="76"/>
        <v>0</v>
      </c>
      <c r="AZ257" s="223">
        <f t="shared" si="77"/>
        <v>0</v>
      </c>
      <c r="BA257" s="223">
        <f t="shared" si="78"/>
        <v>0</v>
      </c>
      <c r="BB257" s="166" t="s">
        <v>75</v>
      </c>
      <c r="BC257" s="223">
        <f t="shared" si="79"/>
        <v>0</v>
      </c>
      <c r="BD257" s="166" t="s">
        <v>297</v>
      </c>
      <c r="BE257" s="166" t="s">
        <v>486</v>
      </c>
    </row>
    <row r="258" spans="2:57" s="175" customFormat="1" ht="25.5" customHeight="1" x14ac:dyDescent="0.3">
      <c r="B258" s="176"/>
      <c r="C258" s="283">
        <v>121</v>
      </c>
      <c r="D258" s="269" t="s">
        <v>175</v>
      </c>
      <c r="E258" s="258" t="s">
        <v>487</v>
      </c>
      <c r="F258" s="294" t="s">
        <v>488</v>
      </c>
      <c r="G258" s="294"/>
      <c r="H258" s="294"/>
      <c r="I258" s="294"/>
      <c r="J258" s="271" t="s">
        <v>137</v>
      </c>
      <c r="K258" s="272">
        <v>2</v>
      </c>
      <c r="L258" s="151">
        <v>0</v>
      </c>
      <c r="M258" s="152"/>
      <c r="N258" s="160">
        <f t="shared" si="70"/>
        <v>0</v>
      </c>
      <c r="O258" s="160"/>
      <c r="P258" s="160"/>
      <c r="Q258" s="160"/>
      <c r="R258" s="179"/>
      <c r="T258" s="262"/>
      <c r="U258" s="263" t="s">
        <v>35</v>
      </c>
      <c r="V258" s="264">
        <v>0</v>
      </c>
      <c r="W258" s="264">
        <f t="shared" si="71"/>
        <v>0</v>
      </c>
      <c r="X258" s="264">
        <v>2.0000000000000001E-4</v>
      </c>
      <c r="Y258" s="264">
        <f t="shared" si="72"/>
        <v>4.0000000000000002E-4</v>
      </c>
      <c r="Z258" s="264">
        <v>0</v>
      </c>
      <c r="AA258" s="265">
        <f t="shared" si="73"/>
        <v>0</v>
      </c>
      <c r="AJ258" s="166" t="s">
        <v>316</v>
      </c>
      <c r="AL258" s="166" t="s">
        <v>175</v>
      </c>
      <c r="AM258" s="166" t="s">
        <v>88</v>
      </c>
      <c r="AQ258" s="166" t="s">
        <v>128</v>
      </c>
      <c r="AW258" s="223">
        <f t="shared" si="74"/>
        <v>0</v>
      </c>
      <c r="AX258" s="223">
        <f t="shared" si="75"/>
        <v>0</v>
      </c>
      <c r="AY258" s="223">
        <f t="shared" si="76"/>
        <v>0</v>
      </c>
      <c r="AZ258" s="223">
        <f t="shared" si="77"/>
        <v>0</v>
      </c>
      <c r="BA258" s="223">
        <f t="shared" si="78"/>
        <v>0</v>
      </c>
      <c r="BB258" s="166" t="s">
        <v>75</v>
      </c>
      <c r="BC258" s="223">
        <f t="shared" si="79"/>
        <v>0</v>
      </c>
      <c r="BD258" s="166" t="s">
        <v>297</v>
      </c>
      <c r="BE258" s="166" t="s">
        <v>489</v>
      </c>
    </row>
    <row r="259" spans="2:57" s="175" customFormat="1" ht="25.5" customHeight="1" x14ac:dyDescent="0.3">
      <c r="B259" s="176"/>
      <c r="C259" s="283">
        <v>122</v>
      </c>
      <c r="D259" s="269" t="s">
        <v>175</v>
      </c>
      <c r="E259" s="258" t="s">
        <v>490</v>
      </c>
      <c r="F259" s="294" t="s">
        <v>491</v>
      </c>
      <c r="G259" s="294"/>
      <c r="H259" s="294"/>
      <c r="I259" s="294"/>
      <c r="J259" s="271" t="s">
        <v>137</v>
      </c>
      <c r="K259" s="272">
        <v>2</v>
      </c>
      <c r="L259" s="151">
        <v>0</v>
      </c>
      <c r="M259" s="152"/>
      <c r="N259" s="160">
        <f t="shared" si="70"/>
        <v>0</v>
      </c>
      <c r="O259" s="160"/>
      <c r="P259" s="160"/>
      <c r="Q259" s="160"/>
      <c r="R259" s="179"/>
      <c r="T259" s="262"/>
      <c r="U259" s="263" t="s">
        <v>35</v>
      </c>
      <c r="V259" s="264">
        <v>0</v>
      </c>
      <c r="W259" s="264">
        <f t="shared" si="71"/>
        <v>0</v>
      </c>
      <c r="X259" s="264">
        <v>4.1999999999999997E-3</v>
      </c>
      <c r="Y259" s="264">
        <f t="shared" si="72"/>
        <v>8.3999999999999995E-3</v>
      </c>
      <c r="Z259" s="264">
        <v>0</v>
      </c>
      <c r="AA259" s="265">
        <f t="shared" si="73"/>
        <v>0</v>
      </c>
      <c r="AJ259" s="166" t="s">
        <v>316</v>
      </c>
      <c r="AL259" s="166" t="s">
        <v>175</v>
      </c>
      <c r="AM259" s="166" t="s">
        <v>88</v>
      </c>
      <c r="AQ259" s="166" t="s">
        <v>128</v>
      </c>
      <c r="AW259" s="223">
        <f t="shared" si="74"/>
        <v>0</v>
      </c>
      <c r="AX259" s="223">
        <f t="shared" si="75"/>
        <v>0</v>
      </c>
      <c r="AY259" s="223">
        <f t="shared" si="76"/>
        <v>0</v>
      </c>
      <c r="AZ259" s="223">
        <f t="shared" si="77"/>
        <v>0</v>
      </c>
      <c r="BA259" s="223">
        <f t="shared" si="78"/>
        <v>0</v>
      </c>
      <c r="BB259" s="166" t="s">
        <v>75</v>
      </c>
      <c r="BC259" s="223">
        <f t="shared" si="79"/>
        <v>0</v>
      </c>
      <c r="BD259" s="166" t="s">
        <v>297</v>
      </c>
      <c r="BE259" s="166" t="s">
        <v>492</v>
      </c>
    </row>
    <row r="260" spans="2:57" s="175" customFormat="1" ht="25.5" customHeight="1" x14ac:dyDescent="0.3">
      <c r="B260" s="176"/>
      <c r="C260" s="283">
        <v>123</v>
      </c>
      <c r="D260" s="269" t="s">
        <v>175</v>
      </c>
      <c r="E260" s="258" t="s">
        <v>493</v>
      </c>
      <c r="F260" s="294" t="s">
        <v>494</v>
      </c>
      <c r="G260" s="294"/>
      <c r="H260" s="294"/>
      <c r="I260" s="294"/>
      <c r="J260" s="271" t="s">
        <v>137</v>
      </c>
      <c r="K260" s="272">
        <v>16</v>
      </c>
      <c r="L260" s="151">
        <v>0</v>
      </c>
      <c r="M260" s="152"/>
      <c r="N260" s="160">
        <f t="shared" si="70"/>
        <v>0</v>
      </c>
      <c r="O260" s="160"/>
      <c r="P260" s="160"/>
      <c r="Q260" s="160"/>
      <c r="R260" s="179"/>
      <c r="T260" s="262"/>
      <c r="U260" s="263" t="s">
        <v>35</v>
      </c>
      <c r="V260" s="264">
        <v>0</v>
      </c>
      <c r="W260" s="264">
        <f t="shared" si="71"/>
        <v>0</v>
      </c>
      <c r="X260" s="264">
        <v>1.2E-4</v>
      </c>
      <c r="Y260" s="264">
        <f t="shared" si="72"/>
        <v>1.92E-3</v>
      </c>
      <c r="Z260" s="264">
        <v>0</v>
      </c>
      <c r="AA260" s="265">
        <f t="shared" si="73"/>
        <v>0</v>
      </c>
      <c r="AJ260" s="166" t="s">
        <v>316</v>
      </c>
      <c r="AL260" s="166" t="s">
        <v>175</v>
      </c>
      <c r="AM260" s="166" t="s">
        <v>88</v>
      </c>
      <c r="AQ260" s="166" t="s">
        <v>128</v>
      </c>
      <c r="AW260" s="223">
        <f t="shared" si="74"/>
        <v>0</v>
      </c>
      <c r="AX260" s="223">
        <f t="shared" si="75"/>
        <v>0</v>
      </c>
      <c r="AY260" s="223">
        <f t="shared" si="76"/>
        <v>0</v>
      </c>
      <c r="AZ260" s="223">
        <f t="shared" si="77"/>
        <v>0</v>
      </c>
      <c r="BA260" s="223">
        <f t="shared" si="78"/>
        <v>0</v>
      </c>
      <c r="BB260" s="166" t="s">
        <v>75</v>
      </c>
      <c r="BC260" s="223">
        <f t="shared" si="79"/>
        <v>0</v>
      </c>
      <c r="BD260" s="166" t="s">
        <v>297</v>
      </c>
      <c r="BE260" s="166" t="s">
        <v>495</v>
      </c>
    </row>
    <row r="261" spans="2:57" s="175" customFormat="1" ht="16.5" customHeight="1" x14ac:dyDescent="0.3">
      <c r="B261" s="176"/>
      <c r="C261" s="283">
        <v>124</v>
      </c>
      <c r="D261" s="269" t="s">
        <v>175</v>
      </c>
      <c r="E261" s="258" t="s">
        <v>496</v>
      </c>
      <c r="F261" s="294" t="s">
        <v>497</v>
      </c>
      <c r="G261" s="294"/>
      <c r="H261" s="294"/>
      <c r="I261" s="294"/>
      <c r="J261" s="271" t="s">
        <v>137</v>
      </c>
      <c r="K261" s="272">
        <v>30</v>
      </c>
      <c r="L261" s="151">
        <v>0</v>
      </c>
      <c r="M261" s="152"/>
      <c r="N261" s="160">
        <f t="shared" si="70"/>
        <v>0</v>
      </c>
      <c r="O261" s="160"/>
      <c r="P261" s="160"/>
      <c r="Q261" s="160"/>
      <c r="R261" s="179"/>
      <c r="T261" s="262"/>
      <c r="U261" s="263" t="s">
        <v>35</v>
      </c>
      <c r="V261" s="264">
        <v>0</v>
      </c>
      <c r="W261" s="264">
        <f t="shared" si="71"/>
        <v>0</v>
      </c>
      <c r="X261" s="264">
        <v>2.5000000000000001E-4</v>
      </c>
      <c r="Y261" s="264">
        <f t="shared" si="72"/>
        <v>7.4999999999999997E-3</v>
      </c>
      <c r="Z261" s="264">
        <v>0</v>
      </c>
      <c r="AA261" s="265">
        <f t="shared" si="73"/>
        <v>0</v>
      </c>
      <c r="AJ261" s="166" t="s">
        <v>316</v>
      </c>
      <c r="AL261" s="166" t="s">
        <v>175</v>
      </c>
      <c r="AM261" s="166" t="s">
        <v>88</v>
      </c>
      <c r="AQ261" s="166" t="s">
        <v>128</v>
      </c>
      <c r="AW261" s="223">
        <f t="shared" si="74"/>
        <v>0</v>
      </c>
      <c r="AX261" s="223">
        <f t="shared" si="75"/>
        <v>0</v>
      </c>
      <c r="AY261" s="223">
        <f t="shared" si="76"/>
        <v>0</v>
      </c>
      <c r="AZ261" s="223">
        <f t="shared" si="77"/>
        <v>0</v>
      </c>
      <c r="BA261" s="223">
        <f t="shared" si="78"/>
        <v>0</v>
      </c>
      <c r="BB261" s="166" t="s">
        <v>75</v>
      </c>
      <c r="BC261" s="223">
        <f t="shared" si="79"/>
        <v>0</v>
      </c>
      <c r="BD261" s="166" t="s">
        <v>297</v>
      </c>
      <c r="BE261" s="166" t="s">
        <v>498</v>
      </c>
    </row>
    <row r="262" spans="2:57" s="175" customFormat="1" ht="25.5" customHeight="1" x14ac:dyDescent="0.3">
      <c r="B262" s="176"/>
      <c r="C262" s="283">
        <v>125</v>
      </c>
      <c r="D262" s="283" t="s">
        <v>129</v>
      </c>
      <c r="E262" s="258" t="s">
        <v>499</v>
      </c>
      <c r="F262" s="294" t="s">
        <v>500</v>
      </c>
      <c r="G262" s="294"/>
      <c r="H262" s="294"/>
      <c r="I262" s="294"/>
      <c r="J262" s="289" t="s">
        <v>137</v>
      </c>
      <c r="K262" s="290">
        <v>2</v>
      </c>
      <c r="L262" s="151">
        <v>0</v>
      </c>
      <c r="M262" s="152"/>
      <c r="N262" s="162">
        <f t="shared" si="70"/>
        <v>0</v>
      </c>
      <c r="O262" s="162"/>
      <c r="P262" s="162"/>
      <c r="Q262" s="162"/>
      <c r="R262" s="179"/>
      <c r="T262" s="262"/>
      <c r="U262" s="263" t="s">
        <v>35</v>
      </c>
      <c r="V262" s="264">
        <v>0.871</v>
      </c>
      <c r="W262" s="264">
        <f t="shared" si="71"/>
        <v>1.742</v>
      </c>
      <c r="X262" s="264">
        <v>0</v>
      </c>
      <c r="Y262" s="264">
        <f t="shared" si="72"/>
        <v>0</v>
      </c>
      <c r="Z262" s="264">
        <v>0</v>
      </c>
      <c r="AA262" s="265">
        <f t="shared" si="73"/>
        <v>0</v>
      </c>
      <c r="AJ262" s="166" t="s">
        <v>297</v>
      </c>
      <c r="AL262" s="166" t="s">
        <v>129</v>
      </c>
      <c r="AM262" s="166" t="s">
        <v>88</v>
      </c>
      <c r="AQ262" s="166" t="s">
        <v>128</v>
      </c>
      <c r="AW262" s="223">
        <f t="shared" si="74"/>
        <v>0</v>
      </c>
      <c r="AX262" s="223">
        <f t="shared" si="75"/>
        <v>0</v>
      </c>
      <c r="AY262" s="223">
        <f t="shared" si="76"/>
        <v>0</v>
      </c>
      <c r="AZ262" s="223">
        <f t="shared" si="77"/>
        <v>0</v>
      </c>
      <c r="BA262" s="223">
        <f t="shared" si="78"/>
        <v>0</v>
      </c>
      <c r="BB262" s="166" t="s">
        <v>75</v>
      </c>
      <c r="BC262" s="223">
        <f t="shared" si="79"/>
        <v>0</v>
      </c>
      <c r="BD262" s="166" t="s">
        <v>297</v>
      </c>
      <c r="BE262" s="166" t="s">
        <v>501</v>
      </c>
    </row>
    <row r="263" spans="2:57" s="175" customFormat="1" ht="25.5" customHeight="1" x14ac:dyDescent="0.3">
      <c r="B263" s="176"/>
      <c r="C263" s="257">
        <v>126</v>
      </c>
      <c r="D263" s="257" t="s">
        <v>129</v>
      </c>
      <c r="E263" s="258" t="s">
        <v>502</v>
      </c>
      <c r="F263" s="266" t="s">
        <v>503</v>
      </c>
      <c r="G263" s="266"/>
      <c r="H263" s="266"/>
      <c r="I263" s="266"/>
      <c r="J263" s="260" t="s">
        <v>137</v>
      </c>
      <c r="K263" s="261">
        <v>2</v>
      </c>
      <c r="L263" s="151">
        <v>0</v>
      </c>
      <c r="M263" s="152"/>
      <c r="N263" s="159">
        <f t="shared" si="70"/>
        <v>0</v>
      </c>
      <c r="O263" s="159"/>
      <c r="P263" s="159"/>
      <c r="Q263" s="159"/>
      <c r="R263" s="179"/>
      <c r="T263" s="262"/>
      <c r="U263" s="263" t="s">
        <v>35</v>
      </c>
      <c r="V263" s="264">
        <v>0.18</v>
      </c>
      <c r="W263" s="264">
        <f t="shared" si="71"/>
        <v>0.36</v>
      </c>
      <c r="X263" s="264">
        <v>0</v>
      </c>
      <c r="Y263" s="264">
        <f t="shared" si="72"/>
        <v>0</v>
      </c>
      <c r="Z263" s="264">
        <v>0</v>
      </c>
      <c r="AA263" s="265">
        <f t="shared" si="73"/>
        <v>0</v>
      </c>
      <c r="AJ263" s="166" t="s">
        <v>297</v>
      </c>
      <c r="AL263" s="166" t="s">
        <v>129</v>
      </c>
      <c r="AM263" s="166" t="s">
        <v>88</v>
      </c>
      <c r="AQ263" s="166" t="s">
        <v>128</v>
      </c>
      <c r="AW263" s="223">
        <f t="shared" si="74"/>
        <v>0</v>
      </c>
      <c r="AX263" s="223">
        <f t="shared" si="75"/>
        <v>0</v>
      </c>
      <c r="AY263" s="223">
        <f t="shared" si="76"/>
        <v>0</v>
      </c>
      <c r="AZ263" s="223">
        <f t="shared" si="77"/>
        <v>0</v>
      </c>
      <c r="BA263" s="223">
        <f t="shared" si="78"/>
        <v>0</v>
      </c>
      <c r="BB263" s="166" t="s">
        <v>75</v>
      </c>
      <c r="BC263" s="223">
        <f t="shared" si="79"/>
        <v>0</v>
      </c>
      <c r="BD263" s="166" t="s">
        <v>297</v>
      </c>
      <c r="BE263" s="166" t="s">
        <v>504</v>
      </c>
    </row>
    <row r="264" spans="2:57" s="175" customFormat="1" ht="16.5" customHeight="1" x14ac:dyDescent="0.3">
      <c r="B264" s="176"/>
      <c r="C264" s="257">
        <v>128</v>
      </c>
      <c r="D264" s="257" t="s">
        <v>129</v>
      </c>
      <c r="E264" s="258" t="s">
        <v>505</v>
      </c>
      <c r="F264" s="266" t="s">
        <v>506</v>
      </c>
      <c r="G264" s="266"/>
      <c r="H264" s="266"/>
      <c r="I264" s="266"/>
      <c r="J264" s="260" t="s">
        <v>137</v>
      </c>
      <c r="K264" s="261">
        <v>16</v>
      </c>
      <c r="L264" s="151">
        <v>0</v>
      </c>
      <c r="M264" s="152"/>
      <c r="N264" s="159">
        <f t="shared" si="70"/>
        <v>0</v>
      </c>
      <c r="O264" s="159"/>
      <c r="P264" s="159"/>
      <c r="Q264" s="159"/>
      <c r="R264" s="179"/>
      <c r="T264" s="262"/>
      <c r="U264" s="263" t="s">
        <v>35</v>
      </c>
      <c r="V264" s="264">
        <v>0.35</v>
      </c>
      <c r="W264" s="264">
        <f t="shared" si="71"/>
        <v>5.6</v>
      </c>
      <c r="X264" s="264">
        <v>0</v>
      </c>
      <c r="Y264" s="264">
        <f t="shared" si="72"/>
        <v>0</v>
      </c>
      <c r="Z264" s="264">
        <v>0</v>
      </c>
      <c r="AA264" s="265">
        <f t="shared" si="73"/>
        <v>0</v>
      </c>
      <c r="AJ264" s="166" t="s">
        <v>297</v>
      </c>
      <c r="AL264" s="166" t="s">
        <v>129</v>
      </c>
      <c r="AM264" s="166" t="s">
        <v>88</v>
      </c>
      <c r="AQ264" s="166" t="s">
        <v>128</v>
      </c>
      <c r="AW264" s="223">
        <f t="shared" si="74"/>
        <v>0</v>
      </c>
      <c r="AX264" s="223">
        <f t="shared" si="75"/>
        <v>0</v>
      </c>
      <c r="AY264" s="223">
        <f t="shared" si="76"/>
        <v>0</v>
      </c>
      <c r="AZ264" s="223">
        <f t="shared" si="77"/>
        <v>0</v>
      </c>
      <c r="BA264" s="223">
        <f t="shared" si="78"/>
        <v>0</v>
      </c>
      <c r="BB264" s="166" t="s">
        <v>75</v>
      </c>
      <c r="BC264" s="223">
        <f t="shared" si="79"/>
        <v>0</v>
      </c>
      <c r="BD264" s="166" t="s">
        <v>297</v>
      </c>
      <c r="BE264" s="166" t="s">
        <v>507</v>
      </c>
    </row>
    <row r="265" spans="2:57" s="175" customFormat="1" ht="16.5" customHeight="1" x14ac:dyDescent="0.3">
      <c r="B265" s="176"/>
      <c r="C265" s="257">
        <v>128</v>
      </c>
      <c r="D265" s="257" t="s">
        <v>129</v>
      </c>
      <c r="E265" s="258" t="s">
        <v>508</v>
      </c>
      <c r="F265" s="266" t="s">
        <v>509</v>
      </c>
      <c r="G265" s="266"/>
      <c r="H265" s="266"/>
      <c r="I265" s="266"/>
      <c r="J265" s="260" t="s">
        <v>510</v>
      </c>
      <c r="K265" s="261">
        <v>1</v>
      </c>
      <c r="L265" s="151">
        <v>0</v>
      </c>
      <c r="M265" s="152"/>
      <c r="N265" s="159">
        <f t="shared" si="70"/>
        <v>0</v>
      </c>
      <c r="O265" s="159"/>
      <c r="P265" s="159"/>
      <c r="Q265" s="159"/>
      <c r="R265" s="179"/>
      <c r="T265" s="262"/>
      <c r="U265" s="263" t="s">
        <v>35</v>
      </c>
      <c r="V265" s="264">
        <v>6.2E-2</v>
      </c>
      <c r="W265" s="264">
        <f t="shared" si="71"/>
        <v>6.2E-2</v>
      </c>
      <c r="X265" s="264">
        <v>0</v>
      </c>
      <c r="Y265" s="264">
        <f t="shared" si="72"/>
        <v>0</v>
      </c>
      <c r="Z265" s="264">
        <v>2.7999999999999998E-4</v>
      </c>
      <c r="AA265" s="265">
        <f t="shared" si="73"/>
        <v>2.7999999999999998E-4</v>
      </c>
      <c r="AJ265" s="166" t="s">
        <v>297</v>
      </c>
      <c r="AL265" s="166" t="s">
        <v>129</v>
      </c>
      <c r="AM265" s="166" t="s">
        <v>88</v>
      </c>
      <c r="AQ265" s="166" t="s">
        <v>128</v>
      </c>
      <c r="AW265" s="223">
        <f t="shared" si="74"/>
        <v>0</v>
      </c>
      <c r="AX265" s="223">
        <f t="shared" si="75"/>
        <v>0</v>
      </c>
      <c r="AY265" s="223">
        <f t="shared" si="76"/>
        <v>0</v>
      </c>
      <c r="AZ265" s="223">
        <f t="shared" si="77"/>
        <v>0</v>
      </c>
      <c r="BA265" s="223">
        <f t="shared" si="78"/>
        <v>0</v>
      </c>
      <c r="BB265" s="166" t="s">
        <v>75</v>
      </c>
      <c r="BC265" s="223">
        <f t="shared" si="79"/>
        <v>0</v>
      </c>
      <c r="BD265" s="166" t="s">
        <v>297</v>
      </c>
      <c r="BE265" s="166" t="s">
        <v>511</v>
      </c>
    </row>
    <row r="266" spans="2:57" s="175" customFormat="1" ht="16.5" customHeight="1" x14ac:dyDescent="0.3">
      <c r="B266" s="176"/>
      <c r="C266" s="257">
        <v>129</v>
      </c>
      <c r="D266" s="257" t="s">
        <v>129</v>
      </c>
      <c r="E266" s="258" t="s">
        <v>512</v>
      </c>
      <c r="F266" s="266" t="s">
        <v>513</v>
      </c>
      <c r="G266" s="266"/>
      <c r="H266" s="266"/>
      <c r="I266" s="266"/>
      <c r="J266" s="260" t="s">
        <v>510</v>
      </c>
      <c r="K266" s="261">
        <v>1</v>
      </c>
      <c r="L266" s="151">
        <v>0</v>
      </c>
      <c r="M266" s="152"/>
      <c r="N266" s="159">
        <f t="shared" si="70"/>
        <v>0</v>
      </c>
      <c r="O266" s="159"/>
      <c r="P266" s="159"/>
      <c r="Q266" s="159"/>
      <c r="R266" s="179"/>
      <c r="T266" s="262"/>
      <c r="U266" s="263" t="s">
        <v>35</v>
      </c>
      <c r="V266" s="264">
        <v>6.2E-2</v>
      </c>
      <c r="W266" s="264">
        <f t="shared" si="71"/>
        <v>6.2E-2</v>
      </c>
      <c r="X266" s="264">
        <v>0</v>
      </c>
      <c r="Y266" s="264">
        <f t="shared" si="72"/>
        <v>0</v>
      </c>
      <c r="Z266" s="264">
        <v>2.7999999999999998E-4</v>
      </c>
      <c r="AA266" s="265">
        <f t="shared" si="73"/>
        <v>2.7999999999999998E-4</v>
      </c>
      <c r="AJ266" s="166" t="s">
        <v>297</v>
      </c>
      <c r="AL266" s="166" t="s">
        <v>129</v>
      </c>
      <c r="AM266" s="166" t="s">
        <v>88</v>
      </c>
      <c r="AQ266" s="166" t="s">
        <v>128</v>
      </c>
      <c r="AW266" s="223">
        <f t="shared" si="74"/>
        <v>0</v>
      </c>
      <c r="AX266" s="223">
        <f t="shared" si="75"/>
        <v>0</v>
      </c>
      <c r="AY266" s="223">
        <f t="shared" si="76"/>
        <v>0</v>
      </c>
      <c r="AZ266" s="223">
        <f t="shared" si="77"/>
        <v>0</v>
      </c>
      <c r="BA266" s="223">
        <f t="shared" si="78"/>
        <v>0</v>
      </c>
      <c r="BB266" s="166" t="s">
        <v>75</v>
      </c>
      <c r="BC266" s="223">
        <f t="shared" si="79"/>
        <v>0</v>
      </c>
      <c r="BD266" s="166" t="s">
        <v>297</v>
      </c>
      <c r="BE266" s="166" t="s">
        <v>514</v>
      </c>
    </row>
    <row r="267" spans="2:57" s="175" customFormat="1" ht="38.25" customHeight="1" x14ac:dyDescent="0.3">
      <c r="B267" s="176"/>
      <c r="C267" s="257">
        <v>130</v>
      </c>
      <c r="D267" s="257" t="s">
        <v>129</v>
      </c>
      <c r="E267" s="258" t="s">
        <v>515</v>
      </c>
      <c r="F267" s="266" t="s">
        <v>516</v>
      </c>
      <c r="G267" s="266"/>
      <c r="H267" s="266"/>
      <c r="I267" s="266"/>
      <c r="J267" s="260" t="s">
        <v>510</v>
      </c>
      <c r="K267" s="261">
        <v>1</v>
      </c>
      <c r="L267" s="151">
        <v>0</v>
      </c>
      <c r="M267" s="152"/>
      <c r="N267" s="159">
        <f t="shared" si="70"/>
        <v>0</v>
      </c>
      <c r="O267" s="159"/>
      <c r="P267" s="159"/>
      <c r="Q267" s="159"/>
      <c r="R267" s="179"/>
      <c r="T267" s="262"/>
      <c r="U267" s="263" t="s">
        <v>35</v>
      </c>
      <c r="V267" s="264">
        <v>6.2E-2</v>
      </c>
      <c r="W267" s="264">
        <f t="shared" si="71"/>
        <v>6.2E-2</v>
      </c>
      <c r="X267" s="264">
        <v>0</v>
      </c>
      <c r="Y267" s="264">
        <f t="shared" si="72"/>
        <v>0</v>
      </c>
      <c r="Z267" s="264">
        <v>2.7999999999999998E-4</v>
      </c>
      <c r="AA267" s="265">
        <f t="shared" si="73"/>
        <v>2.7999999999999998E-4</v>
      </c>
      <c r="AJ267" s="166" t="s">
        <v>297</v>
      </c>
      <c r="AL267" s="166" t="s">
        <v>129</v>
      </c>
      <c r="AM267" s="166" t="s">
        <v>88</v>
      </c>
      <c r="AQ267" s="166" t="s">
        <v>128</v>
      </c>
      <c r="AW267" s="223">
        <f t="shared" si="74"/>
        <v>0</v>
      </c>
      <c r="AX267" s="223">
        <f t="shared" si="75"/>
        <v>0</v>
      </c>
      <c r="AY267" s="223">
        <f t="shared" si="76"/>
        <v>0</v>
      </c>
      <c r="AZ267" s="223">
        <f t="shared" si="77"/>
        <v>0</v>
      </c>
      <c r="BA267" s="223">
        <f t="shared" si="78"/>
        <v>0</v>
      </c>
      <c r="BB267" s="166" t="s">
        <v>75</v>
      </c>
      <c r="BC267" s="223">
        <f t="shared" si="79"/>
        <v>0</v>
      </c>
      <c r="BD267" s="166" t="s">
        <v>297</v>
      </c>
      <c r="BE267" s="166" t="s">
        <v>517</v>
      </c>
    </row>
    <row r="268" spans="2:57" s="175" customFormat="1" ht="16.5" customHeight="1" x14ac:dyDescent="0.3">
      <c r="B268" s="176"/>
      <c r="C268" s="257">
        <v>131</v>
      </c>
      <c r="D268" s="257" t="s">
        <v>129</v>
      </c>
      <c r="E268" s="258" t="s">
        <v>518</v>
      </c>
      <c r="F268" s="266" t="s">
        <v>519</v>
      </c>
      <c r="G268" s="266"/>
      <c r="H268" s="266"/>
      <c r="I268" s="266"/>
      <c r="J268" s="260" t="s">
        <v>510</v>
      </c>
      <c r="K268" s="261">
        <v>1</v>
      </c>
      <c r="L268" s="151">
        <v>0</v>
      </c>
      <c r="M268" s="152"/>
      <c r="N268" s="159">
        <f t="shared" si="70"/>
        <v>0</v>
      </c>
      <c r="O268" s="159"/>
      <c r="P268" s="159"/>
      <c r="Q268" s="159"/>
      <c r="R268" s="179"/>
      <c r="T268" s="262"/>
      <c r="U268" s="263" t="s">
        <v>35</v>
      </c>
      <c r="V268" s="264">
        <v>6.2E-2</v>
      </c>
      <c r="W268" s="264">
        <f t="shared" si="71"/>
        <v>6.2E-2</v>
      </c>
      <c r="X268" s="264">
        <v>0</v>
      </c>
      <c r="Y268" s="264">
        <f t="shared" si="72"/>
        <v>0</v>
      </c>
      <c r="Z268" s="264">
        <v>2.7999999999999998E-4</v>
      </c>
      <c r="AA268" s="265">
        <f t="shared" si="73"/>
        <v>2.7999999999999998E-4</v>
      </c>
      <c r="AJ268" s="166" t="s">
        <v>297</v>
      </c>
      <c r="AL268" s="166" t="s">
        <v>129</v>
      </c>
      <c r="AM268" s="166" t="s">
        <v>88</v>
      </c>
      <c r="AQ268" s="166" t="s">
        <v>128</v>
      </c>
      <c r="AW268" s="223">
        <f t="shared" si="74"/>
        <v>0</v>
      </c>
      <c r="AX268" s="223">
        <f t="shared" si="75"/>
        <v>0</v>
      </c>
      <c r="AY268" s="223">
        <f t="shared" si="76"/>
        <v>0</v>
      </c>
      <c r="AZ268" s="223">
        <f t="shared" si="77"/>
        <v>0</v>
      </c>
      <c r="BA268" s="223">
        <f t="shared" si="78"/>
        <v>0</v>
      </c>
      <c r="BB268" s="166" t="s">
        <v>75</v>
      </c>
      <c r="BC268" s="223">
        <f t="shared" si="79"/>
        <v>0</v>
      </c>
      <c r="BD268" s="166" t="s">
        <v>297</v>
      </c>
      <c r="BE268" s="166" t="s">
        <v>520</v>
      </c>
    </row>
    <row r="269" spans="2:57" s="175" customFormat="1" ht="16.5" customHeight="1" x14ac:dyDescent="0.3">
      <c r="B269" s="176"/>
      <c r="C269" s="257">
        <v>132</v>
      </c>
      <c r="D269" s="257" t="s">
        <v>129</v>
      </c>
      <c r="E269" s="258" t="s">
        <v>521</v>
      </c>
      <c r="F269" s="266" t="s">
        <v>522</v>
      </c>
      <c r="G269" s="266"/>
      <c r="H269" s="266"/>
      <c r="I269" s="266"/>
      <c r="J269" s="260" t="s">
        <v>510</v>
      </c>
      <c r="K269" s="261">
        <v>0</v>
      </c>
      <c r="L269" s="151">
        <v>0</v>
      </c>
      <c r="M269" s="152"/>
      <c r="N269" s="159">
        <f t="shared" si="70"/>
        <v>0</v>
      </c>
      <c r="O269" s="159"/>
      <c r="P269" s="159"/>
      <c r="Q269" s="159"/>
      <c r="R269" s="179"/>
      <c r="T269" s="262"/>
      <c r="U269" s="263" t="s">
        <v>35</v>
      </c>
      <c r="V269" s="264">
        <v>6.2E-2</v>
      </c>
      <c r="W269" s="264">
        <f t="shared" si="71"/>
        <v>0</v>
      </c>
      <c r="X269" s="264">
        <v>0</v>
      </c>
      <c r="Y269" s="264">
        <f t="shared" si="72"/>
        <v>0</v>
      </c>
      <c r="Z269" s="264">
        <v>2.7999999999999998E-4</v>
      </c>
      <c r="AA269" s="265">
        <f t="shared" si="73"/>
        <v>0</v>
      </c>
      <c r="AJ269" s="166" t="s">
        <v>297</v>
      </c>
      <c r="AL269" s="166" t="s">
        <v>129</v>
      </c>
      <c r="AM269" s="166" t="s">
        <v>88</v>
      </c>
      <c r="AQ269" s="166" t="s">
        <v>128</v>
      </c>
      <c r="AW269" s="223">
        <f t="shared" si="74"/>
        <v>0</v>
      </c>
      <c r="AX269" s="223">
        <f t="shared" si="75"/>
        <v>0</v>
      </c>
      <c r="AY269" s="223">
        <f t="shared" si="76"/>
        <v>0</v>
      </c>
      <c r="AZ269" s="223">
        <f t="shared" si="77"/>
        <v>0</v>
      </c>
      <c r="BA269" s="223">
        <f t="shared" si="78"/>
        <v>0</v>
      </c>
      <c r="BB269" s="166" t="s">
        <v>75</v>
      </c>
      <c r="BC269" s="223">
        <f t="shared" si="79"/>
        <v>0</v>
      </c>
      <c r="BD269" s="166" t="s">
        <v>297</v>
      </c>
      <c r="BE269" s="166" t="s">
        <v>523</v>
      </c>
    </row>
    <row r="270" spans="2:57" s="175" customFormat="1" ht="16.5" customHeight="1" x14ac:dyDescent="0.3">
      <c r="B270" s="176"/>
      <c r="C270" s="257">
        <v>133</v>
      </c>
      <c r="D270" s="257" t="s">
        <v>129</v>
      </c>
      <c r="E270" s="258" t="s">
        <v>524</v>
      </c>
      <c r="F270" s="266" t="s">
        <v>525</v>
      </c>
      <c r="G270" s="266"/>
      <c r="H270" s="266"/>
      <c r="I270" s="266"/>
      <c r="J270" s="260" t="s">
        <v>510</v>
      </c>
      <c r="K270" s="261">
        <v>2</v>
      </c>
      <c r="L270" s="151">
        <v>0</v>
      </c>
      <c r="M270" s="152"/>
      <c r="N270" s="159">
        <f t="shared" si="70"/>
        <v>0</v>
      </c>
      <c r="O270" s="159"/>
      <c r="P270" s="159"/>
      <c r="Q270" s="159"/>
      <c r="R270" s="179"/>
      <c r="T270" s="262"/>
      <c r="U270" s="263" t="s">
        <v>35</v>
      </c>
      <c r="V270" s="264">
        <v>6.2E-2</v>
      </c>
      <c r="W270" s="264">
        <f t="shared" si="71"/>
        <v>0.124</v>
      </c>
      <c r="X270" s="264">
        <v>0</v>
      </c>
      <c r="Y270" s="264">
        <f t="shared" si="72"/>
        <v>0</v>
      </c>
      <c r="Z270" s="264">
        <v>2.7999999999999998E-4</v>
      </c>
      <c r="AA270" s="265">
        <f t="shared" si="73"/>
        <v>5.5999999999999995E-4</v>
      </c>
      <c r="AJ270" s="166" t="s">
        <v>297</v>
      </c>
      <c r="AL270" s="166" t="s">
        <v>129</v>
      </c>
      <c r="AM270" s="166" t="s">
        <v>88</v>
      </c>
      <c r="AQ270" s="166" t="s">
        <v>128</v>
      </c>
      <c r="AW270" s="223">
        <f t="shared" si="74"/>
        <v>0</v>
      </c>
      <c r="AX270" s="223">
        <f t="shared" si="75"/>
        <v>0</v>
      </c>
      <c r="AY270" s="223">
        <f t="shared" si="76"/>
        <v>0</v>
      </c>
      <c r="AZ270" s="223">
        <f t="shared" si="77"/>
        <v>0</v>
      </c>
      <c r="BA270" s="223">
        <f t="shared" si="78"/>
        <v>0</v>
      </c>
      <c r="BB270" s="166" t="s">
        <v>75</v>
      </c>
      <c r="BC270" s="223">
        <f t="shared" si="79"/>
        <v>0</v>
      </c>
      <c r="BD270" s="166" t="s">
        <v>297</v>
      </c>
      <c r="BE270" s="166" t="s">
        <v>526</v>
      </c>
    </row>
    <row r="271" spans="2:57" s="249" customFormat="1" ht="29.85" customHeight="1" x14ac:dyDescent="0.3">
      <c r="B271" s="244"/>
      <c r="C271" s="245"/>
      <c r="D271" s="93" t="s">
        <v>527</v>
      </c>
      <c r="E271" s="93"/>
      <c r="F271" s="93"/>
      <c r="G271" s="93"/>
      <c r="H271" s="93"/>
      <c r="I271" s="93"/>
      <c r="J271" s="93"/>
      <c r="K271" s="93"/>
      <c r="L271" s="93"/>
      <c r="M271" s="93"/>
      <c r="N271" s="267">
        <f>SUM(N272:Q291)</f>
        <v>0</v>
      </c>
      <c r="O271" s="267"/>
      <c r="P271" s="267"/>
      <c r="Q271" s="267"/>
      <c r="R271" s="248"/>
      <c r="T271" s="250"/>
      <c r="U271" s="245"/>
      <c r="V271" s="245"/>
      <c r="W271" s="251">
        <f>SUM(W272:W291)</f>
        <v>54.285213999999989</v>
      </c>
      <c r="X271" s="245"/>
      <c r="Y271" s="251">
        <f>SUM(Y272:Y291)</f>
        <v>0.21961850000000002</v>
      </c>
      <c r="Z271" s="245"/>
      <c r="AA271" s="252">
        <f>SUM(AA272:AA291)</f>
        <v>0.16098799999999999</v>
      </c>
      <c r="AJ271" s="253" t="s">
        <v>88</v>
      </c>
      <c r="AL271" s="254" t="s">
        <v>69</v>
      </c>
      <c r="AM271" s="254" t="s">
        <v>75</v>
      </c>
      <c r="AQ271" s="253" t="s">
        <v>128</v>
      </c>
      <c r="BC271" s="255">
        <f>SUM(BC272:BC291)</f>
        <v>0</v>
      </c>
    </row>
    <row r="272" spans="2:57" s="175" customFormat="1" ht="25.5" customHeight="1" x14ac:dyDescent="0.3">
      <c r="B272" s="176"/>
      <c r="C272" s="257">
        <v>134</v>
      </c>
      <c r="D272" s="257" t="s">
        <v>129</v>
      </c>
      <c r="E272" s="258" t="s">
        <v>528</v>
      </c>
      <c r="F272" s="266" t="s">
        <v>529</v>
      </c>
      <c r="G272" s="266"/>
      <c r="H272" s="266"/>
      <c r="I272" s="266"/>
      <c r="J272" s="260" t="s">
        <v>131</v>
      </c>
      <c r="K272" s="261">
        <v>2.4</v>
      </c>
      <c r="L272" s="136">
        <v>0</v>
      </c>
      <c r="M272" s="136"/>
      <c r="N272" s="159">
        <f t="shared" ref="N272:N291" si="80">ROUND(L272*K272,2)</f>
        <v>0</v>
      </c>
      <c r="O272" s="159"/>
      <c r="P272" s="159"/>
      <c r="Q272" s="159"/>
      <c r="R272" s="179"/>
      <c r="T272" s="262"/>
      <c r="U272" s="263" t="s">
        <v>35</v>
      </c>
      <c r="V272" s="264">
        <v>0.36</v>
      </c>
      <c r="W272" s="264">
        <f t="shared" ref="W272:W291" si="81">V272*K272</f>
        <v>0.86399999999999999</v>
      </c>
      <c r="X272" s="264">
        <v>0</v>
      </c>
      <c r="Y272" s="264">
        <f t="shared" ref="Y272:Y291" si="82">X272*K272</f>
        <v>0</v>
      </c>
      <c r="Z272" s="264">
        <v>5.94E-3</v>
      </c>
      <c r="AA272" s="265">
        <f t="shared" ref="AA272:AA291" si="83">Z272*K272</f>
        <v>1.4256E-2</v>
      </c>
      <c r="AJ272" s="166" t="s">
        <v>297</v>
      </c>
      <c r="AL272" s="166" t="s">
        <v>129</v>
      </c>
      <c r="AM272" s="166" t="s">
        <v>88</v>
      </c>
      <c r="AQ272" s="166" t="s">
        <v>128</v>
      </c>
      <c r="AW272" s="223">
        <f t="shared" ref="AW272:AW291" si="84">IF(U272="základní",N272,0)</f>
        <v>0</v>
      </c>
      <c r="AX272" s="223">
        <f t="shared" ref="AX272:AX291" si="85">IF(U272="snížená",N272,0)</f>
        <v>0</v>
      </c>
      <c r="AY272" s="223">
        <f t="shared" ref="AY272:AY291" si="86">IF(U272="zákl. přenesená",N272,0)</f>
        <v>0</v>
      </c>
      <c r="AZ272" s="223">
        <f t="shared" ref="AZ272:AZ291" si="87">IF(U272="sníž. přenesená",N272,0)</f>
        <v>0</v>
      </c>
      <c r="BA272" s="223">
        <f t="shared" ref="BA272:BA291" si="88">IF(U272="nulová",N272,0)</f>
        <v>0</v>
      </c>
      <c r="BB272" s="166" t="s">
        <v>75</v>
      </c>
      <c r="BC272" s="223">
        <f t="shared" ref="BC272:BC291" si="89">ROUND(L272*K272,2)</f>
        <v>0</v>
      </c>
      <c r="BD272" s="166" t="s">
        <v>297</v>
      </c>
      <c r="BE272" s="166" t="s">
        <v>530</v>
      </c>
    </row>
    <row r="273" spans="2:57" s="175" customFormat="1" ht="38.25" customHeight="1" x14ac:dyDescent="0.3">
      <c r="B273" s="176"/>
      <c r="C273" s="257">
        <v>135</v>
      </c>
      <c r="D273" s="257" t="s">
        <v>129</v>
      </c>
      <c r="E273" s="258" t="s">
        <v>531</v>
      </c>
      <c r="F273" s="266" t="s">
        <v>532</v>
      </c>
      <c r="G273" s="266"/>
      <c r="H273" s="266"/>
      <c r="I273" s="266"/>
      <c r="J273" s="260" t="s">
        <v>256</v>
      </c>
      <c r="K273" s="261">
        <v>1</v>
      </c>
      <c r="L273" s="136">
        <v>0</v>
      </c>
      <c r="M273" s="136"/>
      <c r="N273" s="159">
        <f t="shared" si="80"/>
        <v>0</v>
      </c>
      <c r="O273" s="159"/>
      <c r="P273" s="159"/>
      <c r="Q273" s="159"/>
      <c r="R273" s="179"/>
      <c r="T273" s="262"/>
      <c r="U273" s="263" t="s">
        <v>35</v>
      </c>
      <c r="V273" s="264">
        <v>0.36599999999999999</v>
      </c>
      <c r="W273" s="264">
        <f t="shared" si="81"/>
        <v>0.36599999999999999</v>
      </c>
      <c r="X273" s="264">
        <v>0</v>
      </c>
      <c r="Y273" s="264">
        <f t="shared" si="82"/>
        <v>0</v>
      </c>
      <c r="Z273" s="264">
        <v>0</v>
      </c>
      <c r="AA273" s="265">
        <f t="shared" si="83"/>
        <v>0</v>
      </c>
      <c r="AJ273" s="166" t="s">
        <v>297</v>
      </c>
      <c r="AL273" s="166" t="s">
        <v>129</v>
      </c>
      <c r="AM273" s="166" t="s">
        <v>88</v>
      </c>
      <c r="AQ273" s="166" t="s">
        <v>128</v>
      </c>
      <c r="AW273" s="223">
        <f t="shared" si="84"/>
        <v>0</v>
      </c>
      <c r="AX273" s="223">
        <f t="shared" si="85"/>
        <v>0</v>
      </c>
      <c r="AY273" s="223">
        <f t="shared" si="86"/>
        <v>0</v>
      </c>
      <c r="AZ273" s="223">
        <f t="shared" si="87"/>
        <v>0</v>
      </c>
      <c r="BA273" s="223">
        <f t="shared" si="88"/>
        <v>0</v>
      </c>
      <c r="BB273" s="166" t="s">
        <v>75</v>
      </c>
      <c r="BC273" s="223">
        <f t="shared" si="89"/>
        <v>0</v>
      </c>
      <c r="BD273" s="166" t="s">
        <v>297</v>
      </c>
      <c r="BE273" s="166" t="s">
        <v>533</v>
      </c>
    </row>
    <row r="274" spans="2:57" s="175" customFormat="1" ht="25.5" customHeight="1" x14ac:dyDescent="0.3">
      <c r="B274" s="176"/>
      <c r="C274" s="257">
        <v>136</v>
      </c>
      <c r="D274" s="257" t="s">
        <v>129</v>
      </c>
      <c r="E274" s="258" t="s">
        <v>534</v>
      </c>
      <c r="F274" s="266" t="s">
        <v>535</v>
      </c>
      <c r="G274" s="266"/>
      <c r="H274" s="266"/>
      <c r="I274" s="266"/>
      <c r="J274" s="260" t="s">
        <v>242</v>
      </c>
      <c r="K274" s="261">
        <v>9.4</v>
      </c>
      <c r="L274" s="136">
        <v>0</v>
      </c>
      <c r="M274" s="136"/>
      <c r="N274" s="159">
        <f t="shared" si="80"/>
        <v>0</v>
      </c>
      <c r="O274" s="159"/>
      <c r="P274" s="159"/>
      <c r="Q274" s="159"/>
      <c r="R274" s="179"/>
      <c r="T274" s="262"/>
      <c r="U274" s="263" t="s">
        <v>35</v>
      </c>
      <c r="V274" s="264">
        <v>7.8E-2</v>
      </c>
      <c r="W274" s="264">
        <f t="shared" si="81"/>
        <v>0.73320000000000007</v>
      </c>
      <c r="X274" s="264">
        <v>0</v>
      </c>
      <c r="Y274" s="264">
        <f t="shared" si="82"/>
        <v>0</v>
      </c>
      <c r="Z274" s="264">
        <v>1.7700000000000001E-3</v>
      </c>
      <c r="AA274" s="265">
        <f t="shared" si="83"/>
        <v>1.6638E-2</v>
      </c>
      <c r="AJ274" s="166" t="s">
        <v>297</v>
      </c>
      <c r="AL274" s="166" t="s">
        <v>129</v>
      </c>
      <c r="AM274" s="166" t="s">
        <v>88</v>
      </c>
      <c r="AQ274" s="166" t="s">
        <v>128</v>
      </c>
      <c r="AW274" s="223">
        <f t="shared" si="84"/>
        <v>0</v>
      </c>
      <c r="AX274" s="223">
        <f t="shared" si="85"/>
        <v>0</v>
      </c>
      <c r="AY274" s="223">
        <f t="shared" si="86"/>
        <v>0</v>
      </c>
      <c r="AZ274" s="223">
        <f t="shared" si="87"/>
        <v>0</v>
      </c>
      <c r="BA274" s="223">
        <f t="shared" si="88"/>
        <v>0</v>
      </c>
      <c r="BB274" s="166" t="s">
        <v>75</v>
      </c>
      <c r="BC274" s="223">
        <f t="shared" si="89"/>
        <v>0</v>
      </c>
      <c r="BD274" s="166" t="s">
        <v>297</v>
      </c>
      <c r="BE274" s="166" t="s">
        <v>536</v>
      </c>
    </row>
    <row r="275" spans="2:57" s="175" customFormat="1" ht="25.5" customHeight="1" x14ac:dyDescent="0.3">
      <c r="B275" s="176"/>
      <c r="C275" s="257">
        <v>137</v>
      </c>
      <c r="D275" s="257" t="s">
        <v>129</v>
      </c>
      <c r="E275" s="258" t="s">
        <v>537</v>
      </c>
      <c r="F275" s="266" t="s">
        <v>538</v>
      </c>
      <c r="G275" s="266"/>
      <c r="H275" s="266"/>
      <c r="I275" s="266"/>
      <c r="J275" s="260" t="s">
        <v>242</v>
      </c>
      <c r="K275" s="261">
        <v>9.4</v>
      </c>
      <c r="L275" s="136">
        <v>0</v>
      </c>
      <c r="M275" s="136"/>
      <c r="N275" s="159">
        <f t="shared" si="80"/>
        <v>0</v>
      </c>
      <c r="O275" s="159"/>
      <c r="P275" s="159"/>
      <c r="Q275" s="159"/>
      <c r="R275" s="179"/>
      <c r="T275" s="262"/>
      <c r="U275" s="263" t="s">
        <v>35</v>
      </c>
      <c r="V275" s="264">
        <v>0.189</v>
      </c>
      <c r="W275" s="264">
        <f t="shared" si="81"/>
        <v>1.7766000000000002</v>
      </c>
      <c r="X275" s="264">
        <v>0</v>
      </c>
      <c r="Y275" s="264">
        <f t="shared" si="82"/>
        <v>0</v>
      </c>
      <c r="Z275" s="264">
        <v>2.5999999999999999E-3</v>
      </c>
      <c r="AA275" s="265">
        <f t="shared" si="83"/>
        <v>2.444E-2</v>
      </c>
      <c r="AJ275" s="166" t="s">
        <v>297</v>
      </c>
      <c r="AL275" s="166" t="s">
        <v>129</v>
      </c>
      <c r="AM275" s="166" t="s">
        <v>88</v>
      </c>
      <c r="AQ275" s="166" t="s">
        <v>128</v>
      </c>
      <c r="AW275" s="223">
        <f t="shared" si="84"/>
        <v>0</v>
      </c>
      <c r="AX275" s="223">
        <f t="shared" si="85"/>
        <v>0</v>
      </c>
      <c r="AY275" s="223">
        <f t="shared" si="86"/>
        <v>0</v>
      </c>
      <c r="AZ275" s="223">
        <f t="shared" si="87"/>
        <v>0</v>
      </c>
      <c r="BA275" s="223">
        <f t="shared" si="88"/>
        <v>0</v>
      </c>
      <c r="BB275" s="166" t="s">
        <v>75</v>
      </c>
      <c r="BC275" s="223">
        <f t="shared" si="89"/>
        <v>0</v>
      </c>
      <c r="BD275" s="166" t="s">
        <v>297</v>
      </c>
      <c r="BE275" s="166" t="s">
        <v>539</v>
      </c>
    </row>
    <row r="276" spans="2:57" s="175" customFormat="1" ht="25.5" customHeight="1" x14ac:dyDescent="0.3">
      <c r="B276" s="176"/>
      <c r="C276" s="257">
        <v>138</v>
      </c>
      <c r="D276" s="257" t="s">
        <v>129</v>
      </c>
      <c r="E276" s="258" t="s">
        <v>540</v>
      </c>
      <c r="F276" s="266" t="s">
        <v>541</v>
      </c>
      <c r="G276" s="266"/>
      <c r="H276" s="266"/>
      <c r="I276" s="266"/>
      <c r="J276" s="260" t="s">
        <v>242</v>
      </c>
      <c r="K276" s="261">
        <v>20.5</v>
      </c>
      <c r="L276" s="136">
        <v>0</v>
      </c>
      <c r="M276" s="136"/>
      <c r="N276" s="159">
        <f t="shared" si="80"/>
        <v>0</v>
      </c>
      <c r="O276" s="159"/>
      <c r="P276" s="159"/>
      <c r="Q276" s="159"/>
      <c r="R276" s="179"/>
      <c r="T276" s="262"/>
      <c r="U276" s="263" t="s">
        <v>35</v>
      </c>
      <c r="V276" s="264">
        <v>0.84499999999999997</v>
      </c>
      <c r="W276" s="264">
        <f t="shared" si="81"/>
        <v>17.322499999999998</v>
      </c>
      <c r="X276" s="264">
        <v>4.0099999999999997E-3</v>
      </c>
      <c r="Y276" s="264">
        <f t="shared" si="82"/>
        <v>8.2205E-2</v>
      </c>
      <c r="Z276" s="264">
        <v>0</v>
      </c>
      <c r="AA276" s="265">
        <f t="shared" si="83"/>
        <v>0</v>
      </c>
      <c r="AJ276" s="166" t="s">
        <v>297</v>
      </c>
      <c r="AL276" s="166" t="s">
        <v>129</v>
      </c>
      <c r="AM276" s="166" t="s">
        <v>88</v>
      </c>
      <c r="AQ276" s="166" t="s">
        <v>128</v>
      </c>
      <c r="AW276" s="223">
        <f t="shared" si="84"/>
        <v>0</v>
      </c>
      <c r="AX276" s="223">
        <f t="shared" si="85"/>
        <v>0</v>
      </c>
      <c r="AY276" s="223">
        <f t="shared" si="86"/>
        <v>0</v>
      </c>
      <c r="AZ276" s="223">
        <f t="shared" si="87"/>
        <v>0</v>
      </c>
      <c r="BA276" s="223">
        <f t="shared" si="88"/>
        <v>0</v>
      </c>
      <c r="BB276" s="166" t="s">
        <v>75</v>
      </c>
      <c r="BC276" s="223">
        <f t="shared" si="89"/>
        <v>0</v>
      </c>
      <c r="BD276" s="166" t="s">
        <v>297</v>
      </c>
      <c r="BE276" s="166" t="s">
        <v>542</v>
      </c>
    </row>
    <row r="277" spans="2:57" s="175" customFormat="1" ht="25.5" customHeight="1" x14ac:dyDescent="0.3">
      <c r="B277" s="176"/>
      <c r="C277" s="257">
        <v>139</v>
      </c>
      <c r="D277" s="257" t="s">
        <v>129</v>
      </c>
      <c r="E277" s="258" t="s">
        <v>543</v>
      </c>
      <c r="F277" s="266" t="s">
        <v>544</v>
      </c>
      <c r="G277" s="266"/>
      <c r="H277" s="266"/>
      <c r="I277" s="266"/>
      <c r="J277" s="260" t="s">
        <v>242</v>
      </c>
      <c r="K277" s="261">
        <v>0.98</v>
      </c>
      <c r="L277" s="136">
        <v>0</v>
      </c>
      <c r="M277" s="136"/>
      <c r="N277" s="159">
        <f t="shared" si="80"/>
        <v>0</v>
      </c>
      <c r="O277" s="159"/>
      <c r="P277" s="159"/>
      <c r="Q277" s="159"/>
      <c r="R277" s="179"/>
      <c r="T277" s="262"/>
      <c r="U277" s="263" t="s">
        <v>35</v>
      </c>
      <c r="V277" s="264">
        <v>0.84499999999999997</v>
      </c>
      <c r="W277" s="264">
        <f t="shared" si="81"/>
        <v>0.82809999999999995</v>
      </c>
      <c r="X277" s="264">
        <v>4.0099999999999997E-3</v>
      </c>
      <c r="Y277" s="264">
        <f t="shared" si="82"/>
        <v>3.9297999999999998E-3</v>
      </c>
      <c r="Z277" s="264">
        <v>0</v>
      </c>
      <c r="AA277" s="265">
        <f t="shared" si="83"/>
        <v>0</v>
      </c>
      <c r="AJ277" s="166" t="s">
        <v>297</v>
      </c>
      <c r="AL277" s="166" t="s">
        <v>129</v>
      </c>
      <c r="AM277" s="166" t="s">
        <v>88</v>
      </c>
      <c r="AQ277" s="166" t="s">
        <v>128</v>
      </c>
      <c r="AW277" s="223">
        <f t="shared" si="84"/>
        <v>0</v>
      </c>
      <c r="AX277" s="223">
        <f t="shared" si="85"/>
        <v>0</v>
      </c>
      <c r="AY277" s="223">
        <f t="shared" si="86"/>
        <v>0</v>
      </c>
      <c r="AZ277" s="223">
        <f t="shared" si="87"/>
        <v>0</v>
      </c>
      <c r="BA277" s="223">
        <f t="shared" si="88"/>
        <v>0</v>
      </c>
      <c r="BB277" s="166" t="s">
        <v>75</v>
      </c>
      <c r="BC277" s="223">
        <f t="shared" si="89"/>
        <v>0</v>
      </c>
      <c r="BD277" s="166" t="s">
        <v>297</v>
      </c>
      <c r="BE277" s="166" t="s">
        <v>545</v>
      </c>
    </row>
    <row r="278" spans="2:57" s="175" customFormat="1" ht="25.5" customHeight="1" x14ac:dyDescent="0.3">
      <c r="B278" s="176"/>
      <c r="C278" s="257">
        <v>140</v>
      </c>
      <c r="D278" s="257" t="s">
        <v>129</v>
      </c>
      <c r="E278" s="258" t="s">
        <v>546</v>
      </c>
      <c r="F278" s="266" t="s">
        <v>547</v>
      </c>
      <c r="G278" s="266"/>
      <c r="H278" s="266"/>
      <c r="I278" s="266"/>
      <c r="J278" s="260" t="s">
        <v>242</v>
      </c>
      <c r="K278" s="261">
        <v>0.98</v>
      </c>
      <c r="L278" s="136">
        <v>0</v>
      </c>
      <c r="M278" s="136"/>
      <c r="N278" s="159">
        <f t="shared" si="80"/>
        <v>0</v>
      </c>
      <c r="O278" s="159"/>
      <c r="P278" s="159"/>
      <c r="Q278" s="159"/>
      <c r="R278" s="179"/>
      <c r="T278" s="262"/>
      <c r="U278" s="263" t="s">
        <v>35</v>
      </c>
      <c r="V278" s="264">
        <v>0.84499999999999997</v>
      </c>
      <c r="W278" s="264">
        <f t="shared" si="81"/>
        <v>0.82809999999999995</v>
      </c>
      <c r="X278" s="264">
        <v>4.0099999999999997E-3</v>
      </c>
      <c r="Y278" s="264">
        <f t="shared" si="82"/>
        <v>3.9297999999999998E-3</v>
      </c>
      <c r="Z278" s="264">
        <v>0</v>
      </c>
      <c r="AA278" s="265">
        <f t="shared" si="83"/>
        <v>0</v>
      </c>
      <c r="AJ278" s="166" t="s">
        <v>297</v>
      </c>
      <c r="AL278" s="166" t="s">
        <v>129</v>
      </c>
      <c r="AM278" s="166" t="s">
        <v>88</v>
      </c>
      <c r="AQ278" s="166" t="s">
        <v>128</v>
      </c>
      <c r="AW278" s="223">
        <f t="shared" si="84"/>
        <v>0</v>
      </c>
      <c r="AX278" s="223">
        <f t="shared" si="85"/>
        <v>0</v>
      </c>
      <c r="AY278" s="223">
        <f t="shared" si="86"/>
        <v>0</v>
      </c>
      <c r="AZ278" s="223">
        <f t="shared" si="87"/>
        <v>0</v>
      </c>
      <c r="BA278" s="223">
        <f t="shared" si="88"/>
        <v>0</v>
      </c>
      <c r="BB278" s="166" t="s">
        <v>75</v>
      </c>
      <c r="BC278" s="223">
        <f t="shared" si="89"/>
        <v>0</v>
      </c>
      <c r="BD278" s="166" t="s">
        <v>297</v>
      </c>
      <c r="BE278" s="166" t="s">
        <v>548</v>
      </c>
    </row>
    <row r="279" spans="2:57" s="175" customFormat="1" ht="25.5" customHeight="1" x14ac:dyDescent="0.3">
      <c r="B279" s="176"/>
      <c r="C279" s="257">
        <v>141</v>
      </c>
      <c r="D279" s="257" t="s">
        <v>129</v>
      </c>
      <c r="E279" s="258" t="s">
        <v>549</v>
      </c>
      <c r="F279" s="266" t="s">
        <v>550</v>
      </c>
      <c r="G279" s="266"/>
      <c r="H279" s="266"/>
      <c r="I279" s="266"/>
      <c r="J279" s="260" t="s">
        <v>242</v>
      </c>
      <c r="K279" s="261">
        <v>1.04</v>
      </c>
      <c r="L279" s="136">
        <v>0</v>
      </c>
      <c r="M279" s="136"/>
      <c r="N279" s="159">
        <f t="shared" si="80"/>
        <v>0</v>
      </c>
      <c r="O279" s="159"/>
      <c r="P279" s="159"/>
      <c r="Q279" s="159"/>
      <c r="R279" s="179"/>
      <c r="T279" s="262"/>
      <c r="U279" s="263" t="s">
        <v>35</v>
      </c>
      <c r="V279" s="264">
        <v>0.84499999999999997</v>
      </c>
      <c r="W279" s="264">
        <f t="shared" si="81"/>
        <v>0.87880000000000003</v>
      </c>
      <c r="X279" s="264">
        <v>4.0099999999999997E-3</v>
      </c>
      <c r="Y279" s="264">
        <f t="shared" si="82"/>
        <v>4.1703999999999995E-3</v>
      </c>
      <c r="Z279" s="264">
        <v>0</v>
      </c>
      <c r="AA279" s="265">
        <f t="shared" si="83"/>
        <v>0</v>
      </c>
      <c r="AJ279" s="166" t="s">
        <v>297</v>
      </c>
      <c r="AL279" s="166" t="s">
        <v>129</v>
      </c>
      <c r="AM279" s="166" t="s">
        <v>88</v>
      </c>
      <c r="AQ279" s="166" t="s">
        <v>128</v>
      </c>
      <c r="AW279" s="223">
        <f t="shared" si="84"/>
        <v>0</v>
      </c>
      <c r="AX279" s="223">
        <f t="shared" si="85"/>
        <v>0</v>
      </c>
      <c r="AY279" s="223">
        <f t="shared" si="86"/>
        <v>0</v>
      </c>
      <c r="AZ279" s="223">
        <f t="shared" si="87"/>
        <v>0</v>
      </c>
      <c r="BA279" s="223">
        <f t="shared" si="88"/>
        <v>0</v>
      </c>
      <c r="BB279" s="166" t="s">
        <v>75</v>
      </c>
      <c r="BC279" s="223">
        <f t="shared" si="89"/>
        <v>0</v>
      </c>
      <c r="BD279" s="166" t="s">
        <v>297</v>
      </c>
      <c r="BE279" s="166" t="s">
        <v>551</v>
      </c>
    </row>
    <row r="280" spans="2:57" s="175" customFormat="1" ht="25.5" customHeight="1" x14ac:dyDescent="0.3">
      <c r="B280" s="176"/>
      <c r="C280" s="257">
        <v>142</v>
      </c>
      <c r="D280" s="257" t="s">
        <v>129</v>
      </c>
      <c r="E280" s="258" t="s">
        <v>549</v>
      </c>
      <c r="F280" s="266" t="s">
        <v>552</v>
      </c>
      <c r="G280" s="266"/>
      <c r="H280" s="266"/>
      <c r="I280" s="266"/>
      <c r="J280" s="260" t="s">
        <v>242</v>
      </c>
      <c r="K280" s="261">
        <v>1.85</v>
      </c>
      <c r="L280" s="136">
        <v>0</v>
      </c>
      <c r="M280" s="136"/>
      <c r="N280" s="159">
        <f t="shared" si="80"/>
        <v>0</v>
      </c>
      <c r="O280" s="159"/>
      <c r="P280" s="159"/>
      <c r="Q280" s="159"/>
      <c r="R280" s="179"/>
      <c r="T280" s="262"/>
      <c r="U280" s="263" t="s">
        <v>35</v>
      </c>
      <c r="V280" s="264">
        <v>0.84499999999999997</v>
      </c>
      <c r="W280" s="264">
        <f t="shared" si="81"/>
        <v>1.56325</v>
      </c>
      <c r="X280" s="264">
        <v>4.0099999999999997E-3</v>
      </c>
      <c r="Y280" s="264">
        <f t="shared" si="82"/>
        <v>7.4184999999999997E-3</v>
      </c>
      <c r="Z280" s="264">
        <v>0</v>
      </c>
      <c r="AA280" s="265">
        <f t="shared" si="83"/>
        <v>0</v>
      </c>
      <c r="AJ280" s="166" t="s">
        <v>297</v>
      </c>
      <c r="AL280" s="166" t="s">
        <v>129</v>
      </c>
      <c r="AM280" s="166" t="s">
        <v>88</v>
      </c>
      <c r="AQ280" s="166" t="s">
        <v>128</v>
      </c>
      <c r="AW280" s="223">
        <f t="shared" si="84"/>
        <v>0</v>
      </c>
      <c r="AX280" s="223">
        <f t="shared" si="85"/>
        <v>0</v>
      </c>
      <c r="AY280" s="223">
        <f t="shared" si="86"/>
        <v>0</v>
      </c>
      <c r="AZ280" s="223">
        <f t="shared" si="87"/>
        <v>0</v>
      </c>
      <c r="BA280" s="223">
        <f t="shared" si="88"/>
        <v>0</v>
      </c>
      <c r="BB280" s="166" t="s">
        <v>75</v>
      </c>
      <c r="BC280" s="223">
        <f t="shared" si="89"/>
        <v>0</v>
      </c>
      <c r="BD280" s="166" t="s">
        <v>297</v>
      </c>
      <c r="BE280" s="166" t="s">
        <v>551</v>
      </c>
    </row>
    <row r="281" spans="2:57" s="175" customFormat="1" ht="38.25" customHeight="1" x14ac:dyDescent="0.3">
      <c r="B281" s="176"/>
      <c r="C281" s="257">
        <v>143</v>
      </c>
      <c r="D281" s="257" t="s">
        <v>129</v>
      </c>
      <c r="E281" s="258" t="s">
        <v>553</v>
      </c>
      <c r="F281" s="266" t="s">
        <v>554</v>
      </c>
      <c r="G281" s="266"/>
      <c r="H281" s="266"/>
      <c r="I281" s="266"/>
      <c r="J281" s="260" t="s">
        <v>242</v>
      </c>
      <c r="K281" s="261">
        <v>9.6</v>
      </c>
      <c r="L281" s="136">
        <v>0</v>
      </c>
      <c r="M281" s="136"/>
      <c r="N281" s="159">
        <f t="shared" si="80"/>
        <v>0</v>
      </c>
      <c r="O281" s="159"/>
      <c r="P281" s="159"/>
      <c r="Q281" s="159"/>
      <c r="R281" s="179"/>
      <c r="T281" s="262"/>
      <c r="U281" s="263" t="s">
        <v>35</v>
      </c>
      <c r="V281" s="264">
        <v>0.56499999999999995</v>
      </c>
      <c r="W281" s="264">
        <f t="shared" si="81"/>
        <v>5.4239999999999995</v>
      </c>
      <c r="X281" s="264">
        <v>1.9400000000000001E-3</v>
      </c>
      <c r="Y281" s="264">
        <f t="shared" si="82"/>
        <v>1.8624000000000002E-2</v>
      </c>
      <c r="Z281" s="264">
        <v>0</v>
      </c>
      <c r="AA281" s="265">
        <f t="shared" si="83"/>
        <v>0</v>
      </c>
      <c r="AJ281" s="166" t="s">
        <v>297</v>
      </c>
      <c r="AL281" s="166" t="s">
        <v>129</v>
      </c>
      <c r="AM281" s="166" t="s">
        <v>88</v>
      </c>
      <c r="AQ281" s="166" t="s">
        <v>128</v>
      </c>
      <c r="AW281" s="223">
        <f t="shared" si="84"/>
        <v>0</v>
      </c>
      <c r="AX281" s="223">
        <f t="shared" si="85"/>
        <v>0</v>
      </c>
      <c r="AY281" s="223">
        <f t="shared" si="86"/>
        <v>0</v>
      </c>
      <c r="AZ281" s="223">
        <f t="shared" si="87"/>
        <v>0</v>
      </c>
      <c r="BA281" s="223">
        <f t="shared" si="88"/>
        <v>0</v>
      </c>
      <c r="BB281" s="166" t="s">
        <v>75</v>
      </c>
      <c r="BC281" s="223">
        <f t="shared" si="89"/>
        <v>0</v>
      </c>
      <c r="BD281" s="166" t="s">
        <v>297</v>
      </c>
      <c r="BE281" s="166" t="s">
        <v>555</v>
      </c>
    </row>
    <row r="282" spans="2:57" s="175" customFormat="1" ht="25.5" customHeight="1" x14ac:dyDescent="0.3">
      <c r="B282" s="176"/>
      <c r="C282" s="257">
        <v>144</v>
      </c>
      <c r="D282" s="257" t="s">
        <v>129</v>
      </c>
      <c r="E282" s="258" t="s">
        <v>556</v>
      </c>
      <c r="F282" s="266" t="s">
        <v>557</v>
      </c>
      <c r="G282" s="266"/>
      <c r="H282" s="266"/>
      <c r="I282" s="266"/>
      <c r="J282" s="260" t="s">
        <v>242</v>
      </c>
      <c r="K282" s="261">
        <v>3</v>
      </c>
      <c r="L282" s="136">
        <v>0</v>
      </c>
      <c r="M282" s="136"/>
      <c r="N282" s="159">
        <f t="shared" si="80"/>
        <v>0</v>
      </c>
      <c r="O282" s="159"/>
      <c r="P282" s="159"/>
      <c r="Q282" s="159"/>
      <c r="R282" s="179"/>
      <c r="T282" s="262"/>
      <c r="U282" s="263" t="s">
        <v>35</v>
      </c>
      <c r="V282" s="264">
        <v>0.33100000000000002</v>
      </c>
      <c r="W282" s="264">
        <f t="shared" si="81"/>
        <v>0.9930000000000001</v>
      </c>
      <c r="X282" s="264">
        <v>1.98E-3</v>
      </c>
      <c r="Y282" s="264">
        <f t="shared" si="82"/>
        <v>5.94E-3</v>
      </c>
      <c r="Z282" s="264">
        <v>0</v>
      </c>
      <c r="AA282" s="265">
        <f t="shared" si="83"/>
        <v>0</v>
      </c>
      <c r="AJ282" s="166" t="s">
        <v>297</v>
      </c>
      <c r="AL282" s="166" t="s">
        <v>129</v>
      </c>
      <c r="AM282" s="166" t="s">
        <v>88</v>
      </c>
      <c r="AQ282" s="166" t="s">
        <v>128</v>
      </c>
      <c r="AW282" s="223">
        <f t="shared" si="84"/>
        <v>0</v>
      </c>
      <c r="AX282" s="223">
        <f t="shared" si="85"/>
        <v>0</v>
      </c>
      <c r="AY282" s="223">
        <f t="shared" si="86"/>
        <v>0</v>
      </c>
      <c r="AZ282" s="223">
        <f t="shared" si="87"/>
        <v>0</v>
      </c>
      <c r="BA282" s="223">
        <f t="shared" si="88"/>
        <v>0</v>
      </c>
      <c r="BB282" s="166" t="s">
        <v>75</v>
      </c>
      <c r="BC282" s="223">
        <f t="shared" si="89"/>
        <v>0</v>
      </c>
      <c r="BD282" s="166" t="s">
        <v>297</v>
      </c>
      <c r="BE282" s="166" t="s">
        <v>558</v>
      </c>
    </row>
    <row r="283" spans="2:57" s="175" customFormat="1" ht="25.5" customHeight="1" x14ac:dyDescent="0.3">
      <c r="B283" s="176"/>
      <c r="C283" s="257">
        <v>145</v>
      </c>
      <c r="D283" s="257" t="s">
        <v>129</v>
      </c>
      <c r="E283" s="258" t="s">
        <v>559</v>
      </c>
      <c r="F283" s="266" t="s">
        <v>560</v>
      </c>
      <c r="G283" s="266"/>
      <c r="H283" s="266"/>
      <c r="I283" s="266"/>
      <c r="J283" s="260" t="s">
        <v>242</v>
      </c>
      <c r="K283" s="261">
        <v>9.4</v>
      </c>
      <c r="L283" s="136">
        <v>0</v>
      </c>
      <c r="M283" s="136"/>
      <c r="N283" s="159">
        <f t="shared" si="80"/>
        <v>0</v>
      </c>
      <c r="O283" s="159"/>
      <c r="P283" s="159"/>
      <c r="Q283" s="159"/>
      <c r="R283" s="179"/>
      <c r="T283" s="262"/>
      <c r="U283" s="263" t="s">
        <v>35</v>
      </c>
      <c r="V283" s="264">
        <v>0.29799999999999999</v>
      </c>
      <c r="W283" s="264">
        <f t="shared" si="81"/>
        <v>2.8012000000000001</v>
      </c>
      <c r="X283" s="264">
        <v>3.0100000000000001E-3</v>
      </c>
      <c r="Y283" s="264">
        <f t="shared" si="82"/>
        <v>2.8294000000000003E-2</v>
      </c>
      <c r="Z283" s="264">
        <v>0</v>
      </c>
      <c r="AA283" s="265">
        <f t="shared" si="83"/>
        <v>0</v>
      </c>
      <c r="AJ283" s="166" t="s">
        <v>297</v>
      </c>
      <c r="AL283" s="166" t="s">
        <v>129</v>
      </c>
      <c r="AM283" s="166" t="s">
        <v>88</v>
      </c>
      <c r="AQ283" s="166" t="s">
        <v>128</v>
      </c>
      <c r="AW283" s="223">
        <f t="shared" si="84"/>
        <v>0</v>
      </c>
      <c r="AX283" s="223">
        <f t="shared" si="85"/>
        <v>0</v>
      </c>
      <c r="AY283" s="223">
        <f t="shared" si="86"/>
        <v>0</v>
      </c>
      <c r="AZ283" s="223">
        <f t="shared" si="87"/>
        <v>0</v>
      </c>
      <c r="BA283" s="223">
        <f t="shared" si="88"/>
        <v>0</v>
      </c>
      <c r="BB283" s="166" t="s">
        <v>75</v>
      </c>
      <c r="BC283" s="223">
        <f t="shared" si="89"/>
        <v>0</v>
      </c>
      <c r="BD283" s="166" t="s">
        <v>297</v>
      </c>
      <c r="BE283" s="166" t="s">
        <v>561</v>
      </c>
    </row>
    <row r="284" spans="2:57" s="175" customFormat="1" ht="16.5" customHeight="1" x14ac:dyDescent="0.3">
      <c r="B284" s="176"/>
      <c r="C284" s="257">
        <v>146</v>
      </c>
      <c r="D284" s="257" t="s">
        <v>129</v>
      </c>
      <c r="E284" s="258" t="s">
        <v>562</v>
      </c>
      <c r="F284" s="266" t="s">
        <v>563</v>
      </c>
      <c r="G284" s="266"/>
      <c r="H284" s="266"/>
      <c r="I284" s="266"/>
      <c r="J284" s="260" t="s">
        <v>137</v>
      </c>
      <c r="K284" s="261">
        <v>24</v>
      </c>
      <c r="L284" s="136">
        <v>0</v>
      </c>
      <c r="M284" s="136"/>
      <c r="N284" s="159">
        <f t="shared" si="80"/>
        <v>0</v>
      </c>
      <c r="O284" s="159"/>
      <c r="P284" s="159"/>
      <c r="Q284" s="159"/>
      <c r="R284" s="179"/>
      <c r="T284" s="262"/>
      <c r="U284" s="263" t="s">
        <v>35</v>
      </c>
      <c r="V284" s="264">
        <v>0.378</v>
      </c>
      <c r="W284" s="264">
        <f t="shared" si="81"/>
        <v>9.0719999999999992</v>
      </c>
      <c r="X284" s="264">
        <v>5.5999999999999995E-4</v>
      </c>
      <c r="Y284" s="264">
        <f t="shared" si="82"/>
        <v>1.3439999999999999E-2</v>
      </c>
      <c r="Z284" s="264">
        <v>0</v>
      </c>
      <c r="AA284" s="265">
        <f t="shared" si="83"/>
        <v>0</v>
      </c>
      <c r="AJ284" s="166" t="s">
        <v>297</v>
      </c>
      <c r="AL284" s="166" t="s">
        <v>129</v>
      </c>
      <c r="AM284" s="166" t="s">
        <v>88</v>
      </c>
      <c r="AQ284" s="166" t="s">
        <v>128</v>
      </c>
      <c r="AW284" s="223">
        <f t="shared" si="84"/>
        <v>0</v>
      </c>
      <c r="AX284" s="223">
        <f t="shared" si="85"/>
        <v>0</v>
      </c>
      <c r="AY284" s="223">
        <f t="shared" si="86"/>
        <v>0</v>
      </c>
      <c r="AZ284" s="223">
        <f t="shared" si="87"/>
        <v>0</v>
      </c>
      <c r="BA284" s="223">
        <f t="shared" si="88"/>
        <v>0</v>
      </c>
      <c r="BB284" s="166" t="s">
        <v>75</v>
      </c>
      <c r="BC284" s="223">
        <f t="shared" si="89"/>
        <v>0</v>
      </c>
      <c r="BD284" s="166" t="s">
        <v>297</v>
      </c>
      <c r="BE284" s="166" t="s">
        <v>564</v>
      </c>
    </row>
    <row r="285" spans="2:57" s="175" customFormat="1" ht="25.5" customHeight="1" x14ac:dyDescent="0.3">
      <c r="B285" s="176"/>
      <c r="C285" s="257">
        <v>147</v>
      </c>
      <c r="D285" s="257" t="s">
        <v>129</v>
      </c>
      <c r="E285" s="258" t="s">
        <v>565</v>
      </c>
      <c r="F285" s="266" t="s">
        <v>566</v>
      </c>
      <c r="G285" s="266"/>
      <c r="H285" s="266"/>
      <c r="I285" s="266"/>
      <c r="J285" s="260" t="s">
        <v>242</v>
      </c>
      <c r="K285" s="261">
        <v>22.6</v>
      </c>
      <c r="L285" s="136">
        <v>0</v>
      </c>
      <c r="M285" s="136"/>
      <c r="N285" s="159">
        <f t="shared" si="80"/>
        <v>0</v>
      </c>
      <c r="O285" s="159"/>
      <c r="P285" s="159"/>
      <c r="Q285" s="159"/>
      <c r="R285" s="179"/>
      <c r="T285" s="262"/>
      <c r="U285" s="263" t="s">
        <v>35</v>
      </c>
      <c r="V285" s="264">
        <v>0.08</v>
      </c>
      <c r="W285" s="264">
        <f t="shared" si="81"/>
        <v>1.8080000000000001</v>
      </c>
      <c r="X285" s="264">
        <v>0</v>
      </c>
      <c r="Y285" s="264">
        <f t="shared" si="82"/>
        <v>0</v>
      </c>
      <c r="Z285" s="264">
        <v>3.79E-3</v>
      </c>
      <c r="AA285" s="265">
        <f t="shared" si="83"/>
        <v>8.5654000000000008E-2</v>
      </c>
      <c r="AJ285" s="166" t="s">
        <v>297</v>
      </c>
      <c r="AL285" s="166" t="s">
        <v>129</v>
      </c>
      <c r="AM285" s="166" t="s">
        <v>88</v>
      </c>
      <c r="AQ285" s="166" t="s">
        <v>128</v>
      </c>
      <c r="AW285" s="223">
        <f t="shared" si="84"/>
        <v>0</v>
      </c>
      <c r="AX285" s="223">
        <f t="shared" si="85"/>
        <v>0</v>
      </c>
      <c r="AY285" s="223">
        <f t="shared" si="86"/>
        <v>0</v>
      </c>
      <c r="AZ285" s="223">
        <f t="shared" si="87"/>
        <v>0</v>
      </c>
      <c r="BA285" s="223">
        <f t="shared" si="88"/>
        <v>0</v>
      </c>
      <c r="BB285" s="166" t="s">
        <v>75</v>
      </c>
      <c r="BC285" s="223">
        <f t="shared" si="89"/>
        <v>0</v>
      </c>
      <c r="BD285" s="166" t="s">
        <v>297</v>
      </c>
      <c r="BE285" s="166" t="s">
        <v>567</v>
      </c>
    </row>
    <row r="286" spans="2:57" s="175" customFormat="1" ht="25.5" customHeight="1" x14ac:dyDescent="0.3">
      <c r="B286" s="176"/>
      <c r="C286" s="257">
        <v>148</v>
      </c>
      <c r="D286" s="257" t="s">
        <v>129</v>
      </c>
      <c r="E286" s="258" t="s">
        <v>568</v>
      </c>
      <c r="F286" s="266" t="s">
        <v>569</v>
      </c>
      <c r="G286" s="266"/>
      <c r="H286" s="266"/>
      <c r="I286" s="266"/>
      <c r="J286" s="260" t="s">
        <v>242</v>
      </c>
      <c r="K286" s="261">
        <v>11.5</v>
      </c>
      <c r="L286" s="136">
        <v>0</v>
      </c>
      <c r="M286" s="136"/>
      <c r="N286" s="159">
        <f t="shared" si="80"/>
        <v>0</v>
      </c>
      <c r="O286" s="159"/>
      <c r="P286" s="159"/>
      <c r="Q286" s="159"/>
      <c r="R286" s="179"/>
      <c r="T286" s="262"/>
      <c r="U286" s="263" t="s">
        <v>35</v>
      </c>
      <c r="V286" s="264">
        <v>0.23300000000000001</v>
      </c>
      <c r="W286" s="264">
        <f t="shared" si="81"/>
        <v>2.6795</v>
      </c>
      <c r="X286" s="264">
        <v>1.49E-3</v>
      </c>
      <c r="Y286" s="264">
        <f t="shared" si="82"/>
        <v>1.7135000000000001E-2</v>
      </c>
      <c r="Z286" s="264">
        <v>0</v>
      </c>
      <c r="AA286" s="265">
        <f t="shared" si="83"/>
        <v>0</v>
      </c>
      <c r="AJ286" s="166" t="s">
        <v>297</v>
      </c>
      <c r="AL286" s="166" t="s">
        <v>129</v>
      </c>
      <c r="AM286" s="166" t="s">
        <v>88</v>
      </c>
      <c r="AQ286" s="166" t="s">
        <v>128</v>
      </c>
      <c r="AW286" s="223">
        <f t="shared" si="84"/>
        <v>0</v>
      </c>
      <c r="AX286" s="223">
        <f t="shared" si="85"/>
        <v>0</v>
      </c>
      <c r="AY286" s="223">
        <f t="shared" si="86"/>
        <v>0</v>
      </c>
      <c r="AZ286" s="223">
        <f t="shared" si="87"/>
        <v>0</v>
      </c>
      <c r="BA286" s="223">
        <f t="shared" si="88"/>
        <v>0</v>
      </c>
      <c r="BB286" s="166" t="s">
        <v>75</v>
      </c>
      <c r="BC286" s="223">
        <f t="shared" si="89"/>
        <v>0</v>
      </c>
      <c r="BD286" s="166" t="s">
        <v>297</v>
      </c>
      <c r="BE286" s="166" t="s">
        <v>570</v>
      </c>
    </row>
    <row r="287" spans="2:57" s="175" customFormat="1" ht="25.5" customHeight="1" x14ac:dyDescent="0.3">
      <c r="B287" s="176"/>
      <c r="C287" s="257">
        <v>149</v>
      </c>
      <c r="D287" s="257" t="s">
        <v>129</v>
      </c>
      <c r="E287" s="258" t="s">
        <v>571</v>
      </c>
      <c r="F287" s="266" t="s">
        <v>572</v>
      </c>
      <c r="G287" s="266"/>
      <c r="H287" s="266"/>
      <c r="I287" s="266"/>
      <c r="J287" s="260" t="s">
        <v>242</v>
      </c>
      <c r="K287" s="261">
        <v>8</v>
      </c>
      <c r="L287" s="136">
        <v>0</v>
      </c>
      <c r="M287" s="136"/>
      <c r="N287" s="159">
        <f t="shared" si="80"/>
        <v>0</v>
      </c>
      <c r="O287" s="159"/>
      <c r="P287" s="159"/>
      <c r="Q287" s="159"/>
      <c r="R287" s="179"/>
      <c r="T287" s="262"/>
      <c r="U287" s="263" t="s">
        <v>35</v>
      </c>
      <c r="V287" s="264">
        <v>0.06</v>
      </c>
      <c r="W287" s="264">
        <f t="shared" si="81"/>
        <v>0.48</v>
      </c>
      <c r="X287" s="264">
        <v>0</v>
      </c>
      <c r="Y287" s="264">
        <f t="shared" si="82"/>
        <v>0</v>
      </c>
      <c r="Z287" s="264">
        <v>2.5000000000000001E-3</v>
      </c>
      <c r="AA287" s="265">
        <f t="shared" si="83"/>
        <v>0.02</v>
      </c>
      <c r="AJ287" s="166" t="s">
        <v>297</v>
      </c>
      <c r="AL287" s="166" t="s">
        <v>129</v>
      </c>
      <c r="AM287" s="166" t="s">
        <v>88</v>
      </c>
      <c r="AQ287" s="166" t="s">
        <v>128</v>
      </c>
      <c r="AW287" s="223">
        <f t="shared" si="84"/>
        <v>0</v>
      </c>
      <c r="AX287" s="223">
        <f t="shared" si="85"/>
        <v>0</v>
      </c>
      <c r="AY287" s="223">
        <f t="shared" si="86"/>
        <v>0</v>
      </c>
      <c r="AZ287" s="223">
        <f t="shared" si="87"/>
        <v>0</v>
      </c>
      <c r="BA287" s="223">
        <f t="shared" si="88"/>
        <v>0</v>
      </c>
      <c r="BB287" s="166" t="s">
        <v>75</v>
      </c>
      <c r="BC287" s="223">
        <f t="shared" si="89"/>
        <v>0</v>
      </c>
      <c r="BD287" s="166" t="s">
        <v>297</v>
      </c>
      <c r="BE287" s="166" t="s">
        <v>573</v>
      </c>
    </row>
    <row r="288" spans="2:57" s="175" customFormat="1" ht="25.5" customHeight="1" x14ac:dyDescent="0.3">
      <c r="B288" s="176"/>
      <c r="C288" s="257">
        <v>150</v>
      </c>
      <c r="D288" s="257" t="s">
        <v>129</v>
      </c>
      <c r="E288" s="258" t="s">
        <v>574</v>
      </c>
      <c r="F288" s="266" t="s">
        <v>575</v>
      </c>
      <c r="G288" s="266"/>
      <c r="H288" s="266"/>
      <c r="I288" s="266"/>
      <c r="J288" s="260" t="s">
        <v>242</v>
      </c>
      <c r="K288" s="261">
        <v>4.2</v>
      </c>
      <c r="L288" s="136">
        <v>0</v>
      </c>
      <c r="M288" s="136"/>
      <c r="N288" s="159">
        <f t="shared" si="80"/>
        <v>0</v>
      </c>
      <c r="O288" s="159"/>
      <c r="P288" s="159"/>
      <c r="Q288" s="159"/>
      <c r="R288" s="179"/>
      <c r="T288" s="262"/>
      <c r="U288" s="263" t="s">
        <v>35</v>
      </c>
      <c r="V288" s="264">
        <v>0.35099999999999998</v>
      </c>
      <c r="W288" s="264">
        <f t="shared" si="81"/>
        <v>1.4742</v>
      </c>
      <c r="X288" s="264">
        <v>1.3799999999999999E-3</v>
      </c>
      <c r="Y288" s="264">
        <f t="shared" si="82"/>
        <v>5.7959999999999999E-3</v>
      </c>
      <c r="Z288" s="264">
        <v>0</v>
      </c>
      <c r="AA288" s="265">
        <f t="shared" si="83"/>
        <v>0</v>
      </c>
      <c r="AJ288" s="166" t="s">
        <v>297</v>
      </c>
      <c r="AL288" s="166" t="s">
        <v>129</v>
      </c>
      <c r="AM288" s="166" t="s">
        <v>88</v>
      </c>
      <c r="AQ288" s="166" t="s">
        <v>128</v>
      </c>
      <c r="AW288" s="223">
        <f t="shared" si="84"/>
        <v>0</v>
      </c>
      <c r="AX288" s="223">
        <f t="shared" si="85"/>
        <v>0</v>
      </c>
      <c r="AY288" s="223">
        <f t="shared" si="86"/>
        <v>0</v>
      </c>
      <c r="AZ288" s="223">
        <f t="shared" si="87"/>
        <v>0</v>
      </c>
      <c r="BA288" s="223">
        <f t="shared" si="88"/>
        <v>0</v>
      </c>
      <c r="BB288" s="166" t="s">
        <v>75</v>
      </c>
      <c r="BC288" s="223">
        <f t="shared" si="89"/>
        <v>0</v>
      </c>
      <c r="BD288" s="166" t="s">
        <v>297</v>
      </c>
      <c r="BE288" s="166" t="s">
        <v>576</v>
      </c>
    </row>
    <row r="289" spans="2:57" s="175" customFormat="1" ht="25.5" customHeight="1" x14ac:dyDescent="0.3">
      <c r="B289" s="176"/>
      <c r="C289" s="257">
        <v>151</v>
      </c>
      <c r="D289" s="257" t="s">
        <v>129</v>
      </c>
      <c r="E289" s="258" t="s">
        <v>577</v>
      </c>
      <c r="F289" s="266" t="s">
        <v>578</v>
      </c>
      <c r="G289" s="266"/>
      <c r="H289" s="266"/>
      <c r="I289" s="266"/>
      <c r="J289" s="260" t="s">
        <v>242</v>
      </c>
      <c r="K289" s="261">
        <v>9.6</v>
      </c>
      <c r="L289" s="136">
        <v>0</v>
      </c>
      <c r="M289" s="136"/>
      <c r="N289" s="159">
        <f t="shared" si="80"/>
        <v>0</v>
      </c>
      <c r="O289" s="159"/>
      <c r="P289" s="159"/>
      <c r="Q289" s="159"/>
      <c r="R289" s="179"/>
      <c r="T289" s="262"/>
      <c r="U289" s="263" t="s">
        <v>35</v>
      </c>
      <c r="V289" s="264">
        <v>0.26500000000000001</v>
      </c>
      <c r="W289" s="264">
        <f t="shared" si="81"/>
        <v>2.544</v>
      </c>
      <c r="X289" s="264">
        <v>2.8600000000000001E-3</v>
      </c>
      <c r="Y289" s="264">
        <f t="shared" si="82"/>
        <v>2.7456000000000001E-2</v>
      </c>
      <c r="Z289" s="264">
        <v>0</v>
      </c>
      <c r="AA289" s="265">
        <f t="shared" si="83"/>
        <v>0</v>
      </c>
      <c r="AJ289" s="166" t="s">
        <v>297</v>
      </c>
      <c r="AL289" s="166" t="s">
        <v>129</v>
      </c>
      <c r="AM289" s="166" t="s">
        <v>88</v>
      </c>
      <c r="AQ289" s="166" t="s">
        <v>128</v>
      </c>
      <c r="AW289" s="223">
        <f t="shared" si="84"/>
        <v>0</v>
      </c>
      <c r="AX289" s="223">
        <f t="shared" si="85"/>
        <v>0</v>
      </c>
      <c r="AY289" s="223">
        <f t="shared" si="86"/>
        <v>0</v>
      </c>
      <c r="AZ289" s="223">
        <f t="shared" si="87"/>
        <v>0</v>
      </c>
      <c r="BA289" s="223">
        <f t="shared" si="88"/>
        <v>0</v>
      </c>
      <c r="BB289" s="166" t="s">
        <v>75</v>
      </c>
      <c r="BC289" s="223">
        <f t="shared" si="89"/>
        <v>0</v>
      </c>
      <c r="BD289" s="166" t="s">
        <v>297</v>
      </c>
      <c r="BE289" s="166" t="s">
        <v>579</v>
      </c>
    </row>
    <row r="290" spans="2:57" s="175" customFormat="1" ht="51" customHeight="1" x14ac:dyDescent="0.3">
      <c r="B290" s="176"/>
      <c r="C290" s="257">
        <v>152</v>
      </c>
      <c r="D290" s="257" t="s">
        <v>129</v>
      </c>
      <c r="E290" s="258" t="s">
        <v>580</v>
      </c>
      <c r="F290" s="266" t="s">
        <v>581</v>
      </c>
      <c r="G290" s="266"/>
      <c r="H290" s="266"/>
      <c r="I290" s="266"/>
      <c r="J290" s="260" t="s">
        <v>137</v>
      </c>
      <c r="K290" s="261">
        <v>2</v>
      </c>
      <c r="L290" s="136">
        <v>0</v>
      </c>
      <c r="M290" s="136"/>
      <c r="N290" s="159">
        <f t="shared" si="80"/>
        <v>0</v>
      </c>
      <c r="O290" s="159"/>
      <c r="P290" s="159"/>
      <c r="Q290" s="159"/>
      <c r="R290" s="179"/>
      <c r="T290" s="262"/>
      <c r="U290" s="263" t="s">
        <v>35</v>
      </c>
      <c r="V290" s="264">
        <v>0.4</v>
      </c>
      <c r="W290" s="264">
        <f t="shared" si="81"/>
        <v>0.8</v>
      </c>
      <c r="X290" s="264">
        <v>6.4000000000000005E-4</v>
      </c>
      <c r="Y290" s="264">
        <f t="shared" si="82"/>
        <v>1.2800000000000001E-3</v>
      </c>
      <c r="Z290" s="264">
        <v>0</v>
      </c>
      <c r="AA290" s="265">
        <f t="shared" si="83"/>
        <v>0</v>
      </c>
      <c r="AJ290" s="166" t="s">
        <v>297</v>
      </c>
      <c r="AL290" s="166" t="s">
        <v>129</v>
      </c>
      <c r="AM290" s="166" t="s">
        <v>88</v>
      </c>
      <c r="AQ290" s="166" t="s">
        <v>128</v>
      </c>
      <c r="AW290" s="223">
        <f t="shared" si="84"/>
        <v>0</v>
      </c>
      <c r="AX290" s="223">
        <f t="shared" si="85"/>
        <v>0</v>
      </c>
      <c r="AY290" s="223">
        <f t="shared" si="86"/>
        <v>0</v>
      </c>
      <c r="AZ290" s="223">
        <f t="shared" si="87"/>
        <v>0</v>
      </c>
      <c r="BA290" s="223">
        <f t="shared" si="88"/>
        <v>0</v>
      </c>
      <c r="BB290" s="166" t="s">
        <v>75</v>
      </c>
      <c r="BC290" s="223">
        <f t="shared" si="89"/>
        <v>0</v>
      </c>
      <c r="BD290" s="166" t="s">
        <v>297</v>
      </c>
      <c r="BE290" s="166" t="s">
        <v>582</v>
      </c>
    </row>
    <row r="291" spans="2:57" s="175" customFormat="1" ht="25.5" customHeight="1" x14ac:dyDescent="0.3">
      <c r="B291" s="176"/>
      <c r="C291" s="257">
        <v>153</v>
      </c>
      <c r="D291" s="257" t="s">
        <v>129</v>
      </c>
      <c r="E291" s="258" t="s">
        <v>583</v>
      </c>
      <c r="F291" s="266" t="s">
        <v>584</v>
      </c>
      <c r="G291" s="266"/>
      <c r="H291" s="266"/>
      <c r="I291" s="266"/>
      <c r="J291" s="260" t="s">
        <v>165</v>
      </c>
      <c r="K291" s="261">
        <v>0.21199999999999999</v>
      </c>
      <c r="L291" s="136">
        <v>0</v>
      </c>
      <c r="M291" s="136"/>
      <c r="N291" s="159">
        <f t="shared" si="80"/>
        <v>0</v>
      </c>
      <c r="O291" s="159"/>
      <c r="P291" s="159"/>
      <c r="Q291" s="159"/>
      <c r="R291" s="179"/>
      <c r="T291" s="262"/>
      <c r="U291" s="263" t="s">
        <v>35</v>
      </c>
      <c r="V291" s="264">
        <v>4.9470000000000001</v>
      </c>
      <c r="W291" s="264">
        <f t="shared" si="81"/>
        <v>1.048764</v>
      </c>
      <c r="X291" s="264">
        <v>0</v>
      </c>
      <c r="Y291" s="264">
        <f t="shared" si="82"/>
        <v>0</v>
      </c>
      <c r="Z291" s="264">
        <v>0</v>
      </c>
      <c r="AA291" s="265">
        <f t="shared" si="83"/>
        <v>0</v>
      </c>
      <c r="AJ291" s="166" t="s">
        <v>297</v>
      </c>
      <c r="AL291" s="166" t="s">
        <v>129</v>
      </c>
      <c r="AM291" s="166" t="s">
        <v>88</v>
      </c>
      <c r="AQ291" s="166" t="s">
        <v>128</v>
      </c>
      <c r="AW291" s="223">
        <f t="shared" si="84"/>
        <v>0</v>
      </c>
      <c r="AX291" s="223">
        <f t="shared" si="85"/>
        <v>0</v>
      </c>
      <c r="AY291" s="223">
        <f t="shared" si="86"/>
        <v>0</v>
      </c>
      <c r="AZ291" s="223">
        <f t="shared" si="87"/>
        <v>0</v>
      </c>
      <c r="BA291" s="223">
        <f t="shared" si="88"/>
        <v>0</v>
      </c>
      <c r="BB291" s="166" t="s">
        <v>75</v>
      </c>
      <c r="BC291" s="223">
        <f t="shared" si="89"/>
        <v>0</v>
      </c>
      <c r="BD291" s="166" t="s">
        <v>297</v>
      </c>
      <c r="BE291" s="166" t="s">
        <v>585</v>
      </c>
    </row>
    <row r="292" spans="2:57" s="249" customFormat="1" ht="29.85" customHeight="1" x14ac:dyDescent="0.3">
      <c r="B292" s="244"/>
      <c r="C292" s="257">
        <v>154</v>
      </c>
      <c r="D292" s="93" t="s">
        <v>586</v>
      </c>
      <c r="E292" s="93"/>
      <c r="F292" s="93"/>
      <c r="G292" s="93"/>
      <c r="H292" s="93"/>
      <c r="I292" s="93"/>
      <c r="J292" s="93"/>
      <c r="K292" s="93"/>
      <c r="L292" s="93"/>
      <c r="M292" s="93"/>
      <c r="N292" s="267">
        <f>SUM(N293:Q294)</f>
        <v>0</v>
      </c>
      <c r="O292" s="267"/>
      <c r="P292" s="267"/>
      <c r="Q292" s="267"/>
      <c r="R292" s="248"/>
      <c r="T292" s="250"/>
      <c r="U292" s="245"/>
      <c r="V292" s="245"/>
      <c r="W292" s="251">
        <f>SUM(W293:W294)</f>
        <v>10.0602</v>
      </c>
      <c r="X292" s="245"/>
      <c r="Y292" s="251">
        <f>SUM(Y293:Y294)</f>
        <v>0</v>
      </c>
      <c r="Z292" s="245"/>
      <c r="AA292" s="252">
        <f>SUM(AA293:AA294)</f>
        <v>0.51749999999999996</v>
      </c>
      <c r="AJ292" s="253" t="s">
        <v>88</v>
      </c>
      <c r="AL292" s="254" t="s">
        <v>69</v>
      </c>
      <c r="AM292" s="254" t="s">
        <v>75</v>
      </c>
      <c r="AQ292" s="253" t="s">
        <v>128</v>
      </c>
      <c r="BC292" s="255">
        <f>SUM(BC293:BC294)</f>
        <v>0</v>
      </c>
    </row>
    <row r="293" spans="2:57" s="175" customFormat="1" ht="21.95" customHeight="1" x14ac:dyDescent="0.3">
      <c r="B293" s="176"/>
      <c r="C293" s="257">
        <v>155</v>
      </c>
      <c r="D293" s="257" t="s">
        <v>129</v>
      </c>
      <c r="E293" s="258" t="s">
        <v>587</v>
      </c>
      <c r="F293" s="266" t="s">
        <v>588</v>
      </c>
      <c r="G293" s="266"/>
      <c r="H293" s="266"/>
      <c r="I293" s="266"/>
      <c r="J293" s="260" t="s">
        <v>170</v>
      </c>
      <c r="K293" s="261">
        <f>2.1+1.8</f>
        <v>3.9000000000000004</v>
      </c>
      <c r="L293" s="136">
        <v>0</v>
      </c>
      <c r="M293" s="136"/>
      <c r="N293" s="159">
        <f>ROUND(L293*K293,2)</f>
        <v>0</v>
      </c>
      <c r="O293" s="159"/>
      <c r="P293" s="159"/>
      <c r="Q293" s="159"/>
      <c r="R293" s="179"/>
      <c r="T293" s="262"/>
      <c r="U293" s="263" t="s">
        <v>35</v>
      </c>
      <c r="V293" s="264">
        <v>0</v>
      </c>
      <c r="W293" s="264">
        <f>V293*K293</f>
        <v>0</v>
      </c>
      <c r="X293" s="264">
        <v>0</v>
      </c>
      <c r="Y293" s="264">
        <f>X293*K293</f>
        <v>0</v>
      </c>
      <c r="Z293" s="264">
        <v>0</v>
      </c>
      <c r="AA293" s="265">
        <f>Z293*K293</f>
        <v>0</v>
      </c>
      <c r="AJ293" s="166" t="s">
        <v>297</v>
      </c>
      <c r="AL293" s="166" t="s">
        <v>129</v>
      </c>
      <c r="AM293" s="166" t="s">
        <v>88</v>
      </c>
      <c r="AQ293" s="166" t="s">
        <v>128</v>
      </c>
      <c r="AW293" s="223">
        <f>IF(U293="základní",N293,0)</f>
        <v>0</v>
      </c>
      <c r="AX293" s="223">
        <f>IF(U293="snížená",N293,0)</f>
        <v>0</v>
      </c>
      <c r="AY293" s="223">
        <f>IF(U293="zákl. přenesená",N293,0)</f>
        <v>0</v>
      </c>
      <c r="AZ293" s="223">
        <f>IF(U293="sníž. přenesená",N293,0)</f>
        <v>0</v>
      </c>
      <c r="BA293" s="223">
        <f>IF(U293="nulová",N293,0)</f>
        <v>0</v>
      </c>
      <c r="BB293" s="166" t="s">
        <v>75</v>
      </c>
      <c r="BC293" s="223">
        <f>ROUND(L293*K293,2)</f>
        <v>0</v>
      </c>
      <c r="BD293" s="166" t="s">
        <v>297</v>
      </c>
      <c r="BE293" s="166" t="s">
        <v>589</v>
      </c>
    </row>
    <row r="294" spans="2:57" s="175" customFormat="1" ht="25.5" customHeight="1" x14ac:dyDescent="0.3">
      <c r="B294" s="176"/>
      <c r="C294" s="257">
        <v>156</v>
      </c>
      <c r="D294" s="257" t="s">
        <v>129</v>
      </c>
      <c r="E294" s="258" t="s">
        <v>590</v>
      </c>
      <c r="F294" s="266" t="s">
        <v>591</v>
      </c>
      <c r="G294" s="266"/>
      <c r="H294" s="266"/>
      <c r="I294" s="266"/>
      <c r="J294" s="260" t="s">
        <v>242</v>
      </c>
      <c r="K294" s="261">
        <v>20.7</v>
      </c>
      <c r="L294" s="136">
        <v>0</v>
      </c>
      <c r="M294" s="136"/>
      <c r="N294" s="159">
        <f>ROUND(L294*K294,2)</f>
        <v>0</v>
      </c>
      <c r="O294" s="159"/>
      <c r="P294" s="159"/>
      <c r="Q294" s="159"/>
      <c r="R294" s="179"/>
      <c r="T294" s="262"/>
      <c r="U294" s="263" t="s">
        <v>35</v>
      </c>
      <c r="V294" s="264">
        <v>0.48599999999999999</v>
      </c>
      <c r="W294" s="264">
        <f>V294*K294</f>
        <v>10.0602</v>
      </c>
      <c r="X294" s="264">
        <v>0</v>
      </c>
      <c r="Y294" s="264">
        <f>X294*K294</f>
        <v>0</v>
      </c>
      <c r="Z294" s="264">
        <v>2.5000000000000001E-2</v>
      </c>
      <c r="AA294" s="265">
        <f>Z294*K294</f>
        <v>0.51749999999999996</v>
      </c>
      <c r="AJ294" s="166" t="s">
        <v>297</v>
      </c>
      <c r="AL294" s="166" t="s">
        <v>129</v>
      </c>
      <c r="AM294" s="166" t="s">
        <v>88</v>
      </c>
      <c r="AQ294" s="166" t="s">
        <v>128</v>
      </c>
      <c r="AW294" s="223">
        <f>IF(U294="základní",N294,0)</f>
        <v>0</v>
      </c>
      <c r="AX294" s="223">
        <f>IF(U294="snížená",N294,0)</f>
        <v>0</v>
      </c>
      <c r="AY294" s="223">
        <f>IF(U294="zákl. přenesená",N294,0)</f>
        <v>0</v>
      </c>
      <c r="AZ294" s="223">
        <f>IF(U294="sníž. přenesená",N294,0)</f>
        <v>0</v>
      </c>
      <c r="BA294" s="223">
        <f>IF(U294="nulová",N294,0)</f>
        <v>0</v>
      </c>
      <c r="BB294" s="166" t="s">
        <v>75</v>
      </c>
      <c r="BC294" s="223">
        <f>ROUND(L294*K294,2)</f>
        <v>0</v>
      </c>
      <c r="BD294" s="166" t="s">
        <v>297</v>
      </c>
      <c r="BE294" s="166" t="s">
        <v>592</v>
      </c>
    </row>
    <row r="295" spans="2:57" s="175" customFormat="1" ht="6.95" customHeight="1" x14ac:dyDescent="0.3">
      <c r="B295" s="195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7"/>
    </row>
  </sheetData>
  <sheetProtection password="D232" sheet="1" objects="1" scenarios="1"/>
  <mergeCells count="545">
    <mergeCell ref="F294:I294"/>
    <mergeCell ref="L294:M294"/>
    <mergeCell ref="N294:Q294"/>
    <mergeCell ref="F289:I289"/>
    <mergeCell ref="N289:Q289"/>
    <mergeCell ref="F290:I290"/>
    <mergeCell ref="N290:Q290"/>
    <mergeCell ref="F291:I291"/>
    <mergeCell ref="N291:Q291"/>
    <mergeCell ref="N292:Q292"/>
    <mergeCell ref="F293:I293"/>
    <mergeCell ref="L293:M293"/>
    <mergeCell ref="N293:Q293"/>
    <mergeCell ref="L289:M289"/>
    <mergeCell ref="L290:M290"/>
    <mergeCell ref="L291:M291"/>
    <mergeCell ref="F284:I284"/>
    <mergeCell ref="N284:Q284"/>
    <mergeCell ref="F285:I285"/>
    <mergeCell ref="N285:Q285"/>
    <mergeCell ref="F286:I286"/>
    <mergeCell ref="N286:Q286"/>
    <mergeCell ref="F287:I287"/>
    <mergeCell ref="N287:Q287"/>
    <mergeCell ref="F288:I288"/>
    <mergeCell ref="N288:Q288"/>
    <mergeCell ref="L284:M284"/>
    <mergeCell ref="L285:M285"/>
    <mergeCell ref="L286:M286"/>
    <mergeCell ref="L287:M287"/>
    <mergeCell ref="L288:M288"/>
    <mergeCell ref="F279:I279"/>
    <mergeCell ref="N279:Q279"/>
    <mergeCell ref="F280:I280"/>
    <mergeCell ref="N280:Q280"/>
    <mergeCell ref="F281:I281"/>
    <mergeCell ref="N281:Q281"/>
    <mergeCell ref="F282:I282"/>
    <mergeCell ref="N282:Q282"/>
    <mergeCell ref="F283:I283"/>
    <mergeCell ref="N283:Q283"/>
    <mergeCell ref="L279:M279"/>
    <mergeCell ref="L280:M280"/>
    <mergeCell ref="L281:M281"/>
    <mergeCell ref="L282:M282"/>
    <mergeCell ref="L283:M283"/>
    <mergeCell ref="F274:I274"/>
    <mergeCell ref="N274:Q274"/>
    <mergeCell ref="F275:I275"/>
    <mergeCell ref="N275:Q275"/>
    <mergeCell ref="F276:I276"/>
    <mergeCell ref="N276:Q276"/>
    <mergeCell ref="F277:I277"/>
    <mergeCell ref="N277:Q277"/>
    <mergeCell ref="F278:I278"/>
    <mergeCell ref="N278:Q278"/>
    <mergeCell ref="L274:M274"/>
    <mergeCell ref="L275:M275"/>
    <mergeCell ref="L276:M276"/>
    <mergeCell ref="L277:M277"/>
    <mergeCell ref="L278:M278"/>
    <mergeCell ref="F270:I270"/>
    <mergeCell ref="N270:Q270"/>
    <mergeCell ref="N271:Q271"/>
    <mergeCell ref="F272:I272"/>
    <mergeCell ref="L272:M272"/>
    <mergeCell ref="N272:Q272"/>
    <mergeCell ref="F273:I273"/>
    <mergeCell ref="L273:M273"/>
    <mergeCell ref="N273:Q273"/>
    <mergeCell ref="L270:M270"/>
    <mergeCell ref="F265:I265"/>
    <mergeCell ref="N265:Q265"/>
    <mergeCell ref="F266:I266"/>
    <mergeCell ref="N266:Q266"/>
    <mergeCell ref="F267:I267"/>
    <mergeCell ref="N267:Q267"/>
    <mergeCell ref="F268:I268"/>
    <mergeCell ref="N268:Q268"/>
    <mergeCell ref="F269:I269"/>
    <mergeCell ref="N269:Q269"/>
    <mergeCell ref="L265:M265"/>
    <mergeCell ref="L266:M266"/>
    <mergeCell ref="L267:M267"/>
    <mergeCell ref="L268:M268"/>
    <mergeCell ref="L269:M269"/>
    <mergeCell ref="F260:I260"/>
    <mergeCell ref="N260:Q260"/>
    <mergeCell ref="F261:I261"/>
    <mergeCell ref="N261:Q261"/>
    <mergeCell ref="F262:I262"/>
    <mergeCell ref="N262:Q262"/>
    <mergeCell ref="F263:I263"/>
    <mergeCell ref="N263:Q263"/>
    <mergeCell ref="F264:I264"/>
    <mergeCell ref="N264:Q264"/>
    <mergeCell ref="L260:M260"/>
    <mergeCell ref="L261:M261"/>
    <mergeCell ref="L262:M262"/>
    <mergeCell ref="L263:M263"/>
    <mergeCell ref="L264:M264"/>
    <mergeCell ref="F255:I255"/>
    <mergeCell ref="N255:Q255"/>
    <mergeCell ref="F256:I256"/>
    <mergeCell ref="N256:Q256"/>
    <mergeCell ref="F257:I257"/>
    <mergeCell ref="N257:Q257"/>
    <mergeCell ref="F258:I258"/>
    <mergeCell ref="N258:Q258"/>
    <mergeCell ref="F259:I259"/>
    <mergeCell ref="N259:Q259"/>
    <mergeCell ref="L255:M255"/>
    <mergeCell ref="L256:M256"/>
    <mergeCell ref="L257:M257"/>
    <mergeCell ref="L258:M258"/>
    <mergeCell ref="L259:M259"/>
    <mergeCell ref="F250:I250"/>
    <mergeCell ref="N250:Q250"/>
    <mergeCell ref="F251:I251"/>
    <mergeCell ref="N251:Q251"/>
    <mergeCell ref="F252:I252"/>
    <mergeCell ref="N252:Q252"/>
    <mergeCell ref="F253:I253"/>
    <mergeCell ref="N253:Q253"/>
    <mergeCell ref="F254:I254"/>
    <mergeCell ref="N254:Q254"/>
    <mergeCell ref="L250:M250"/>
    <mergeCell ref="L251:M251"/>
    <mergeCell ref="L252:M252"/>
    <mergeCell ref="L253:M253"/>
    <mergeCell ref="L254:M254"/>
    <mergeCell ref="F245:I245"/>
    <mergeCell ref="N245:Q245"/>
    <mergeCell ref="F246:I246"/>
    <mergeCell ref="N246:Q246"/>
    <mergeCell ref="F247:I247"/>
    <mergeCell ref="N247:Q247"/>
    <mergeCell ref="F248:I248"/>
    <mergeCell ref="N248:Q248"/>
    <mergeCell ref="F249:I249"/>
    <mergeCell ref="N249:Q249"/>
    <mergeCell ref="L245:M245"/>
    <mergeCell ref="L246:M246"/>
    <mergeCell ref="L247:M247"/>
    <mergeCell ref="L248:M248"/>
    <mergeCell ref="L249:M249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N231:Q231"/>
    <mergeCell ref="F232:I232"/>
    <mergeCell ref="L232:M232"/>
    <mergeCell ref="N232:Q232"/>
    <mergeCell ref="F233:I233"/>
    <mergeCell ref="L233:M233"/>
    <mergeCell ref="N233:Q233"/>
    <mergeCell ref="N234:Q234"/>
    <mergeCell ref="F235:I235"/>
    <mergeCell ref="L235:M235"/>
    <mergeCell ref="N235:Q235"/>
    <mergeCell ref="F226:I226"/>
    <mergeCell ref="N226:Q226"/>
    <mergeCell ref="F227:I227"/>
    <mergeCell ref="N227:Q227"/>
    <mergeCell ref="F228:I228"/>
    <mergeCell ref="N228:Q228"/>
    <mergeCell ref="N229:Q229"/>
    <mergeCell ref="F230:I230"/>
    <mergeCell ref="L230:M230"/>
    <mergeCell ref="N230:Q230"/>
    <mergeCell ref="L226:M226"/>
    <mergeCell ref="L227:M227"/>
    <mergeCell ref="L228:M228"/>
    <mergeCell ref="F221:I221"/>
    <mergeCell ref="N221:Q221"/>
    <mergeCell ref="F222:I222"/>
    <mergeCell ref="N222:Q222"/>
    <mergeCell ref="F223:I223"/>
    <mergeCell ref="N223:Q223"/>
    <mergeCell ref="F224:I224"/>
    <mergeCell ref="N224:Q224"/>
    <mergeCell ref="F225:I225"/>
    <mergeCell ref="N225:Q225"/>
    <mergeCell ref="L221:M221"/>
    <mergeCell ref="L222:M222"/>
    <mergeCell ref="L223:M223"/>
    <mergeCell ref="L224:M224"/>
    <mergeCell ref="L225:M225"/>
    <mergeCell ref="N218:Q218"/>
    <mergeCell ref="F219:I219"/>
    <mergeCell ref="L219:M219"/>
    <mergeCell ref="N219:Q219"/>
    <mergeCell ref="F220:I220"/>
    <mergeCell ref="L220:M220"/>
    <mergeCell ref="N220:Q220"/>
    <mergeCell ref="F215:I215"/>
    <mergeCell ref="L215:M215"/>
    <mergeCell ref="N215:Q215"/>
    <mergeCell ref="F216:I216"/>
    <mergeCell ref="N216:Q216"/>
    <mergeCell ref="F217:I217"/>
    <mergeCell ref="N217:Q217"/>
    <mergeCell ref="F218:I218"/>
    <mergeCell ref="L216:M216"/>
    <mergeCell ref="L217:M217"/>
    <mergeCell ref="F210:I210"/>
    <mergeCell ref="N210:Q210"/>
    <mergeCell ref="F211:I211"/>
    <mergeCell ref="N211:Q211"/>
    <mergeCell ref="F212:I212"/>
    <mergeCell ref="N212:Q212"/>
    <mergeCell ref="N213:Q213"/>
    <mergeCell ref="F214:I214"/>
    <mergeCell ref="L214:M214"/>
    <mergeCell ref="N214:Q214"/>
    <mergeCell ref="L210:M210"/>
    <mergeCell ref="L211:M211"/>
    <mergeCell ref="L212:M212"/>
    <mergeCell ref="F205:I205"/>
    <mergeCell ref="N205:Q205"/>
    <mergeCell ref="F206:I206"/>
    <mergeCell ref="N206:Q206"/>
    <mergeCell ref="F207:I207"/>
    <mergeCell ref="N207:Q207"/>
    <mergeCell ref="F208:I208"/>
    <mergeCell ref="N208:Q208"/>
    <mergeCell ref="F209:I209"/>
    <mergeCell ref="N209:Q209"/>
    <mergeCell ref="L205:M205"/>
    <mergeCell ref="L206:M206"/>
    <mergeCell ref="L207:M207"/>
    <mergeCell ref="L208:M208"/>
    <mergeCell ref="L209:M209"/>
    <mergeCell ref="F200:I200"/>
    <mergeCell ref="N200:Q200"/>
    <mergeCell ref="F201:I201"/>
    <mergeCell ref="N201:Q201"/>
    <mergeCell ref="F202:I202"/>
    <mergeCell ref="N202:Q202"/>
    <mergeCell ref="F203:I203"/>
    <mergeCell ref="N203:Q203"/>
    <mergeCell ref="F204:I204"/>
    <mergeCell ref="N204:Q204"/>
    <mergeCell ref="L200:M200"/>
    <mergeCell ref="L201:M201"/>
    <mergeCell ref="L202:M202"/>
    <mergeCell ref="L203:M203"/>
    <mergeCell ref="L204:M204"/>
    <mergeCell ref="F197:I197"/>
    <mergeCell ref="N197:Q197"/>
    <mergeCell ref="F198:I198"/>
    <mergeCell ref="N198:Q198"/>
    <mergeCell ref="F199:I199"/>
    <mergeCell ref="N199:Q199"/>
    <mergeCell ref="L197:M197"/>
    <mergeCell ref="L198:M198"/>
    <mergeCell ref="L199:M199"/>
    <mergeCell ref="F194:I194"/>
    <mergeCell ref="L194:M194"/>
    <mergeCell ref="N194:Q194"/>
    <mergeCell ref="F195:I195"/>
    <mergeCell ref="L195:M195"/>
    <mergeCell ref="N195:Q195"/>
    <mergeCell ref="E193:Q193"/>
    <mergeCell ref="F196:I196"/>
    <mergeCell ref="L196:M196"/>
    <mergeCell ref="N196:Q196"/>
    <mergeCell ref="F188:I188"/>
    <mergeCell ref="L188:M188"/>
    <mergeCell ref="N188:Q188"/>
    <mergeCell ref="E189:Q190"/>
    <mergeCell ref="F191:I191"/>
    <mergeCell ref="L191:M191"/>
    <mergeCell ref="N191:Q191"/>
    <mergeCell ref="F192:I192"/>
    <mergeCell ref="L192:M192"/>
    <mergeCell ref="N192:Q192"/>
    <mergeCell ref="N183:Q183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78:I178"/>
    <mergeCell ref="N178:Q178"/>
    <mergeCell ref="F179:I179"/>
    <mergeCell ref="N179:Q179"/>
    <mergeCell ref="F180:I180"/>
    <mergeCell ref="N180:Q180"/>
    <mergeCell ref="F181:I181"/>
    <mergeCell ref="N181:Q181"/>
    <mergeCell ref="F182:I182"/>
    <mergeCell ref="N182:Q182"/>
    <mergeCell ref="L178:M178"/>
    <mergeCell ref="L179:M179"/>
    <mergeCell ref="L180:M180"/>
    <mergeCell ref="L181:M181"/>
    <mergeCell ref="L182:M182"/>
    <mergeCell ref="F173:I173"/>
    <mergeCell ref="N173:Q173"/>
    <mergeCell ref="F174:I174"/>
    <mergeCell ref="N174:Q174"/>
    <mergeCell ref="F175:I175"/>
    <mergeCell ref="N175:Q175"/>
    <mergeCell ref="F176:I176"/>
    <mergeCell ref="N176:Q176"/>
    <mergeCell ref="F177:I177"/>
    <mergeCell ref="N177:Q177"/>
    <mergeCell ref="L173:M173"/>
    <mergeCell ref="L174:M174"/>
    <mergeCell ref="L175:M175"/>
    <mergeCell ref="L176:M176"/>
    <mergeCell ref="L177:M177"/>
    <mergeCell ref="F168:I168"/>
    <mergeCell ref="N168:Q168"/>
    <mergeCell ref="F169:I169"/>
    <mergeCell ref="N169:Q169"/>
    <mergeCell ref="F170:I170"/>
    <mergeCell ref="N170:Q170"/>
    <mergeCell ref="F171:I171"/>
    <mergeCell ref="N171:Q171"/>
    <mergeCell ref="F172:I172"/>
    <mergeCell ref="N172:Q172"/>
    <mergeCell ref="L168:M168"/>
    <mergeCell ref="L169:M169"/>
    <mergeCell ref="L170:M170"/>
    <mergeCell ref="L171:M171"/>
    <mergeCell ref="L172:M172"/>
    <mergeCell ref="F163:I163"/>
    <mergeCell ref="N163:Q163"/>
    <mergeCell ref="F164:I164"/>
    <mergeCell ref="N164:Q164"/>
    <mergeCell ref="F165:I165"/>
    <mergeCell ref="N165:Q165"/>
    <mergeCell ref="F166:I166"/>
    <mergeCell ref="N166:Q166"/>
    <mergeCell ref="F167:I167"/>
    <mergeCell ref="N167:Q167"/>
    <mergeCell ref="L163:M163"/>
    <mergeCell ref="L164:M164"/>
    <mergeCell ref="L165:M165"/>
    <mergeCell ref="L166:M166"/>
    <mergeCell ref="L167:M167"/>
    <mergeCell ref="F158:I158"/>
    <mergeCell ref="N158:Q158"/>
    <mergeCell ref="F159:I159"/>
    <mergeCell ref="N159:Q159"/>
    <mergeCell ref="F160:I160"/>
    <mergeCell ref="N160:Q160"/>
    <mergeCell ref="F161:I161"/>
    <mergeCell ref="N161:Q161"/>
    <mergeCell ref="F162:I162"/>
    <mergeCell ref="N162:Q162"/>
    <mergeCell ref="L158:M158"/>
    <mergeCell ref="L159:M159"/>
    <mergeCell ref="L160:M160"/>
    <mergeCell ref="L161:M161"/>
    <mergeCell ref="L162:M162"/>
    <mergeCell ref="F154:I154"/>
    <mergeCell ref="N154:Q154"/>
    <mergeCell ref="N155:Q155"/>
    <mergeCell ref="F156:I156"/>
    <mergeCell ref="L156:M156"/>
    <mergeCell ref="N156:Q156"/>
    <mergeCell ref="F157:I157"/>
    <mergeCell ref="L157:M157"/>
    <mergeCell ref="N157:Q157"/>
    <mergeCell ref="L154:M154"/>
    <mergeCell ref="F149:I149"/>
    <mergeCell ref="N149:Q149"/>
    <mergeCell ref="F150:I150"/>
    <mergeCell ref="N150:Q150"/>
    <mergeCell ref="F151:I151"/>
    <mergeCell ref="N151:Q151"/>
    <mergeCell ref="F152:I152"/>
    <mergeCell ref="N152:Q152"/>
    <mergeCell ref="F153:I153"/>
    <mergeCell ref="N153:Q153"/>
    <mergeCell ref="L149:M149"/>
    <mergeCell ref="L150:M150"/>
    <mergeCell ref="L151:M151"/>
    <mergeCell ref="L152:M152"/>
    <mergeCell ref="L153:M153"/>
    <mergeCell ref="F145:I145"/>
    <mergeCell ref="L145:M145"/>
    <mergeCell ref="N145:Q145"/>
    <mergeCell ref="F146:I146"/>
    <mergeCell ref="N146:Q146"/>
    <mergeCell ref="F147:I147"/>
    <mergeCell ref="N147:Q147"/>
    <mergeCell ref="F148:I148"/>
    <mergeCell ref="N148:Q148"/>
    <mergeCell ref="L146:M146"/>
    <mergeCell ref="L147:M147"/>
    <mergeCell ref="L148:M148"/>
    <mergeCell ref="F140:I140"/>
    <mergeCell ref="N140:Q140"/>
    <mergeCell ref="F141:I141"/>
    <mergeCell ref="N141:Q141"/>
    <mergeCell ref="N142:Q142"/>
    <mergeCell ref="F143:I143"/>
    <mergeCell ref="L143:M143"/>
    <mergeCell ref="N143:Q143"/>
    <mergeCell ref="F144:I144"/>
    <mergeCell ref="L144:M144"/>
    <mergeCell ref="N144:Q144"/>
    <mergeCell ref="L140:M140"/>
    <mergeCell ref="L141:M141"/>
    <mergeCell ref="F136:I136"/>
    <mergeCell ref="L136:M136"/>
    <mergeCell ref="N136:Q136"/>
    <mergeCell ref="F137:I137"/>
    <mergeCell ref="L137:M137"/>
    <mergeCell ref="N137:Q137"/>
    <mergeCell ref="F138:I138"/>
    <mergeCell ref="N138:Q138"/>
    <mergeCell ref="F139:I139"/>
    <mergeCell ref="N139:Q139"/>
    <mergeCell ref="L138:M138"/>
    <mergeCell ref="L139:M139"/>
    <mergeCell ref="N134:Q134"/>
    <mergeCell ref="F135:I135"/>
    <mergeCell ref="L135:M135"/>
    <mergeCell ref="N135:Q135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M121:Q121"/>
    <mergeCell ref="F123:I123"/>
    <mergeCell ref="L123:M123"/>
    <mergeCell ref="N123:Q123"/>
    <mergeCell ref="N124:Q124"/>
    <mergeCell ref="N125:Q125"/>
    <mergeCell ref="N126:Q126"/>
    <mergeCell ref="F127:I127"/>
    <mergeCell ref="L127:M127"/>
    <mergeCell ref="N127:Q127"/>
    <mergeCell ref="D105:H105"/>
    <mergeCell ref="N105:Q105"/>
    <mergeCell ref="D106:H106"/>
    <mergeCell ref="N106:Q106"/>
    <mergeCell ref="L108:Q108"/>
    <mergeCell ref="C114:Q114"/>
    <mergeCell ref="F116:P116"/>
    <mergeCell ref="M118:P118"/>
    <mergeCell ref="M120:Q120"/>
    <mergeCell ref="N97:Q97"/>
    <mergeCell ref="N98:Q98"/>
    <mergeCell ref="N99:Q99"/>
    <mergeCell ref="N100:Q100"/>
    <mergeCell ref="N101:Q101"/>
    <mergeCell ref="N103:Q103"/>
    <mergeCell ref="D104:H104"/>
    <mergeCell ref="L104:M104"/>
    <mergeCell ref="N104:Q104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1:K1"/>
    <mergeCell ref="C2:Q2"/>
    <mergeCell ref="S2:AC2"/>
    <mergeCell ref="C4:Q4"/>
    <mergeCell ref="F6:P6"/>
    <mergeCell ref="O8:P8"/>
    <mergeCell ref="O10:P10"/>
    <mergeCell ref="O11:P11"/>
    <mergeCell ref="O13:P13"/>
  </mergeCells>
  <hyperlinks>
    <hyperlink ref="F1" location="C2" display="1) Krycí list rozpočtu"/>
    <hyperlink ref="H1" location="C85" display="2) Rekapitulace rozpočtu"/>
    <hyperlink ref="L1" location="C126" display="3) Rozpočet"/>
    <hyperlink ref="S1" location="'Rekapitulace stavby'!C2" display="Rekapitulace stavby"/>
  </hyperlinks>
  <pageMargins left="0.58333333333333304" right="0.58333333333333304" top="0.5" bottom="0.46666666666666701" header="0.51180555555555496" footer="0"/>
  <pageSetup paperSize="9" scale="95" firstPageNumber="0" fitToHeight="100" orientation="portrait" horizontalDpi="300" verticalDpi="300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2019LMC002 - Servisní záz...</vt:lpstr>
      <vt:lpstr>'2019LMC002 - Servisní záz...'!Názvy_tisku</vt:lpstr>
      <vt:lpstr>'Rekapitulace stavby'!Názvy_tisku</vt:lpstr>
      <vt:lpstr>'2019LMC002 - Servisní záz...'!Oblast_tisku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Luboš Matys</dc:creator>
  <dc:description/>
  <cp:lastModifiedBy>Dell</cp:lastModifiedBy>
  <cp:revision>14</cp:revision>
  <cp:lastPrinted>2019-11-10T20:05:56Z</cp:lastPrinted>
  <dcterms:created xsi:type="dcterms:W3CDTF">2019-01-16T14:53:20Z</dcterms:created>
  <dcterms:modified xsi:type="dcterms:W3CDTF">2020-04-03T08:23:36Z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